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gresham-my.sharepoint.com/personal/karen_macknight_greshamoregon_gov/Documents/Desktop/"/>
    </mc:Choice>
  </mc:AlternateContent>
  <xr:revisionPtr revIDLastSave="0" documentId="8_{F31A6D86-BBE0-406F-9250-4818818E6C88}" xr6:coauthVersionLast="47" xr6:coauthVersionMax="47" xr10:uidLastSave="{00000000-0000-0000-0000-000000000000}"/>
  <workbookProtection workbookAlgorithmName="SHA-512" workbookHashValue="p/mOgYa52JVqLn2APQaguj6pzPYSsVPkuvderusNIZFtUZJZw5lsGc3x55daWIbKSTue90op4Qg96MvlSZ/WdQ==" workbookSaltValue="tttm9P9634RGm5UvhPMQVw==" workbookSpinCount="100000" lockStructure="1"/>
  <bookViews>
    <workbookView xWindow="28680" yWindow="-1470" windowWidth="29040" windowHeight="17640" xr2:uid="{00000000-000D-0000-FFFF-FFFF00000000}"/>
  </bookViews>
  <sheets>
    <sheet name="WSFU" sheetId="1" r:id="rId1"/>
    <sheet name="Curve Fit Data" sheetId="2" r:id="rId2"/>
  </sheets>
  <definedNames>
    <definedName name="_xlnm.Print_Area" localSheetId="0">WSFU!$A$1:$F$42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7" i="1"/>
  <c r="F15" i="1"/>
  <c r="F16" i="1"/>
  <c r="F18" i="1"/>
  <c r="F23" i="1"/>
  <c r="F24" i="1"/>
  <c r="F25" i="1"/>
  <c r="F28" i="1"/>
  <c r="F13" i="1"/>
  <c r="F27" i="1"/>
  <c r="F26" i="1"/>
  <c r="F14" i="1"/>
  <c r="F12" i="1"/>
  <c r="F29" i="1"/>
  <c r="F30" i="1"/>
  <c r="F31" i="1"/>
  <c r="F33" i="1"/>
  <c r="F34" i="1"/>
  <c r="F35" i="1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I64" i="2"/>
  <c r="J64" i="2" s="1"/>
  <c r="I65" i="2"/>
  <c r="J65" i="2" s="1"/>
  <c r="I66" i="2"/>
  <c r="J66" i="2" s="1"/>
  <c r="I67" i="2"/>
  <c r="J67" i="2" s="1"/>
  <c r="I68" i="2"/>
  <c r="I69" i="2"/>
  <c r="J69" i="2" s="1"/>
  <c r="I70" i="2"/>
  <c r="I71" i="2"/>
  <c r="J71" i="2" s="1"/>
  <c r="I72" i="2"/>
  <c r="I73" i="2"/>
  <c r="J73" i="2" s="1"/>
  <c r="I74" i="2"/>
  <c r="I75" i="2"/>
  <c r="J75" i="2" s="1"/>
  <c r="I76" i="2"/>
  <c r="I77" i="2"/>
  <c r="J77" i="2" s="1"/>
  <c r="I78" i="2"/>
  <c r="I79" i="2"/>
  <c r="J79" i="2" s="1"/>
  <c r="I80" i="2"/>
  <c r="I81" i="2"/>
  <c r="J81" i="2" s="1"/>
  <c r="I82" i="2"/>
  <c r="I83" i="2"/>
  <c r="J83" i="2" s="1"/>
  <c r="I84" i="2"/>
  <c r="I85" i="2"/>
  <c r="J85" i="2" s="1"/>
  <c r="I86" i="2"/>
  <c r="I87" i="2"/>
  <c r="J87" i="2" s="1"/>
  <c r="I88" i="2"/>
  <c r="I89" i="2"/>
  <c r="J89" i="2" s="1"/>
  <c r="I90" i="2"/>
  <c r="I91" i="2"/>
  <c r="J91" i="2" s="1"/>
  <c r="I92" i="2"/>
  <c r="I93" i="2"/>
  <c r="J93" i="2" s="1"/>
  <c r="I94" i="2"/>
  <c r="I95" i="2"/>
  <c r="J95" i="2" s="1"/>
  <c r="I96" i="2"/>
  <c r="I97" i="2"/>
  <c r="J97" i="2" s="1"/>
  <c r="I98" i="2"/>
  <c r="I99" i="2"/>
  <c r="J99" i="2" s="1"/>
  <c r="I100" i="2"/>
  <c r="I101" i="2"/>
  <c r="J101" i="2" s="1"/>
  <c r="I102" i="2"/>
  <c r="I103" i="2"/>
  <c r="J103" i="2" s="1"/>
  <c r="I104" i="2"/>
  <c r="I105" i="2"/>
  <c r="J105" i="2" s="1"/>
  <c r="I106" i="2"/>
  <c r="I107" i="2"/>
  <c r="J107" i="2" s="1"/>
  <c r="I108" i="2"/>
  <c r="J68" i="2"/>
  <c r="J70" i="2"/>
  <c r="J72" i="2"/>
  <c r="J74" i="2"/>
  <c r="J76" i="2"/>
  <c r="J78" i="2"/>
  <c r="J80" i="2"/>
  <c r="J82" i="2"/>
  <c r="J84" i="2"/>
  <c r="J86" i="2"/>
  <c r="J88" i="2"/>
  <c r="J90" i="2"/>
  <c r="J92" i="2"/>
  <c r="J94" i="2"/>
  <c r="J96" i="2"/>
  <c r="J98" i="2"/>
  <c r="J100" i="2"/>
  <c r="J102" i="2"/>
  <c r="J104" i="2"/>
  <c r="J106" i="2"/>
  <c r="J108" i="2"/>
  <c r="I6" i="2"/>
  <c r="J6" i="2" s="1"/>
  <c r="I7" i="2"/>
  <c r="J7" i="2" s="1"/>
  <c r="I8" i="2"/>
  <c r="J8" i="2"/>
  <c r="I9" i="2"/>
  <c r="J9" i="2" s="1"/>
  <c r="I10" i="2"/>
  <c r="J10" i="2" s="1"/>
  <c r="I11" i="2"/>
  <c r="J11" i="2" s="1"/>
  <c r="I12" i="2"/>
  <c r="J12" i="2"/>
  <c r="I13" i="2"/>
  <c r="J13" i="2"/>
  <c r="I14" i="2"/>
  <c r="J14" i="2" s="1"/>
  <c r="I15" i="2"/>
  <c r="J15" i="2" s="1"/>
  <c r="I16" i="2"/>
  <c r="J16" i="2"/>
  <c r="I17" i="2"/>
  <c r="J17" i="2"/>
  <c r="I18" i="2"/>
  <c r="J18" i="2" s="1"/>
  <c r="I19" i="2"/>
  <c r="J19" i="2" s="1"/>
  <c r="I20" i="2"/>
  <c r="J20" i="2"/>
  <c r="I21" i="2"/>
  <c r="J21" i="2"/>
  <c r="I22" i="2"/>
  <c r="J22" i="2" s="1"/>
  <c r="I23" i="2"/>
  <c r="J23" i="2" s="1"/>
  <c r="I24" i="2"/>
  <c r="J24" i="2"/>
  <c r="I25" i="2"/>
  <c r="J25" i="2"/>
  <c r="I26" i="2"/>
  <c r="J26" i="2" s="1"/>
  <c r="I27" i="2"/>
  <c r="J27" i="2" s="1"/>
  <c r="I28" i="2"/>
  <c r="J28" i="2"/>
  <c r="I29" i="2"/>
  <c r="J29" i="2"/>
  <c r="I30" i="2"/>
  <c r="J30" i="2" s="1"/>
  <c r="I31" i="2"/>
  <c r="J31" i="2" s="1"/>
  <c r="I32" i="2"/>
  <c r="J32" i="2"/>
  <c r="I33" i="2"/>
  <c r="J33" i="2"/>
  <c r="I34" i="2"/>
  <c r="J34" i="2" s="1"/>
  <c r="I35" i="2"/>
  <c r="J35" i="2" s="1"/>
  <c r="I36" i="2"/>
  <c r="J36" i="2"/>
  <c r="I37" i="2"/>
  <c r="J37" i="2"/>
  <c r="I38" i="2"/>
  <c r="J38" i="2" s="1"/>
  <c r="I39" i="2"/>
  <c r="J39" i="2" s="1"/>
  <c r="I40" i="2"/>
  <c r="J40" i="2"/>
  <c r="I41" i="2"/>
  <c r="J41" i="2"/>
  <c r="I42" i="2"/>
  <c r="J42" i="2" s="1"/>
  <c r="I43" i="2"/>
  <c r="J43" i="2" s="1"/>
  <c r="I44" i="2"/>
  <c r="J44" i="2"/>
  <c r="I45" i="2"/>
  <c r="J45" i="2"/>
  <c r="I46" i="2"/>
  <c r="J46" i="2" s="1"/>
  <c r="I47" i="2"/>
  <c r="J47" i="2" s="1"/>
  <c r="I48" i="2"/>
  <c r="J48" i="2"/>
  <c r="I49" i="2"/>
  <c r="J49" i="2"/>
  <c r="I50" i="2"/>
  <c r="J50" i="2" s="1"/>
  <c r="I51" i="2"/>
  <c r="J51" i="2" s="1"/>
  <c r="I52" i="2"/>
  <c r="J52" i="2"/>
  <c r="I53" i="2"/>
  <c r="J53" i="2"/>
  <c r="I54" i="2"/>
  <c r="J54" i="2" s="1"/>
  <c r="I55" i="2"/>
  <c r="J55" i="2" s="1"/>
  <c r="I56" i="2"/>
  <c r="J56" i="2"/>
  <c r="I57" i="2"/>
  <c r="J57" i="2"/>
  <c r="I58" i="2"/>
  <c r="J58" i="2" s="1"/>
  <c r="I59" i="2"/>
  <c r="J59" i="2" s="1"/>
  <c r="I60" i="2"/>
  <c r="J60" i="2"/>
  <c r="I61" i="2"/>
  <c r="J61" i="2"/>
  <c r="I62" i="2"/>
  <c r="J62" i="2" s="1"/>
  <c r="I63" i="2"/>
  <c r="J63" i="2" s="1"/>
  <c r="I5" i="2"/>
  <c r="J5" i="2"/>
  <c r="D6" i="2"/>
  <c r="D7" i="2"/>
  <c r="E7" i="2" s="1"/>
  <c r="D8" i="2"/>
  <c r="E8" i="2" s="1"/>
  <c r="D9" i="2"/>
  <c r="D10" i="2"/>
  <c r="E10" i="2" s="1"/>
  <c r="D11" i="2"/>
  <c r="D12" i="2"/>
  <c r="D13" i="2"/>
  <c r="D14" i="2"/>
  <c r="D15" i="2"/>
  <c r="E15" i="2" s="1"/>
  <c r="D16" i="2"/>
  <c r="E16" i="2" s="1"/>
  <c r="D17" i="2"/>
  <c r="D18" i="2"/>
  <c r="E18" i="2" s="1"/>
  <c r="D19" i="2"/>
  <c r="D20" i="2"/>
  <c r="D21" i="2"/>
  <c r="D22" i="2"/>
  <c r="D23" i="2"/>
  <c r="E23" i="2" s="1"/>
  <c r="D24" i="2"/>
  <c r="E24" i="2" s="1"/>
  <c r="D25" i="2"/>
  <c r="D26" i="2"/>
  <c r="E26" i="2" s="1"/>
  <c r="D27" i="2"/>
  <c r="D28" i="2"/>
  <c r="D29" i="2"/>
  <c r="D30" i="2"/>
  <c r="D31" i="2"/>
  <c r="E31" i="2" s="1"/>
  <c r="D32" i="2"/>
  <c r="E32" i="2" s="1"/>
  <c r="D33" i="2"/>
  <c r="D34" i="2"/>
  <c r="E34" i="2" s="1"/>
  <c r="D35" i="2"/>
  <c r="D36" i="2"/>
  <c r="D37" i="2"/>
  <c r="D38" i="2"/>
  <c r="D39" i="2"/>
  <c r="E39" i="2" s="1"/>
  <c r="D40" i="2"/>
  <c r="E40" i="2" s="1"/>
  <c r="D41" i="2"/>
  <c r="D42" i="2"/>
  <c r="E42" i="2" s="1"/>
  <c r="D43" i="2"/>
  <c r="D44" i="2"/>
  <c r="D45" i="2"/>
  <c r="D46" i="2"/>
  <c r="D47" i="2"/>
  <c r="E47" i="2" s="1"/>
  <c r="D48" i="2"/>
  <c r="E48" i="2" s="1"/>
  <c r="D49" i="2"/>
  <c r="D50" i="2"/>
  <c r="E50" i="2" s="1"/>
  <c r="D51" i="2"/>
  <c r="D52" i="2"/>
  <c r="D53" i="2"/>
  <c r="D54" i="2"/>
  <c r="D55" i="2"/>
  <c r="E55" i="2" s="1"/>
  <c r="D56" i="2"/>
  <c r="E56" i="2" s="1"/>
  <c r="D57" i="2"/>
  <c r="D58" i="2"/>
  <c r="E58" i="2" s="1"/>
  <c r="D59" i="2"/>
  <c r="D60" i="2"/>
  <c r="D61" i="2"/>
  <c r="D62" i="2"/>
  <c r="D63" i="2"/>
  <c r="E63" i="2" s="1"/>
  <c r="D64" i="2"/>
  <c r="E64" i="2" s="1"/>
  <c r="D5" i="2"/>
  <c r="E5" i="2" s="1"/>
  <c r="C6" i="2"/>
  <c r="E6" i="2"/>
  <c r="H6" i="2"/>
  <c r="C7" i="2"/>
  <c r="H7" i="2"/>
  <c r="C8" i="2"/>
  <c r="H8" i="2"/>
  <c r="C9" i="2"/>
  <c r="E9" i="2"/>
  <c r="H9" i="2"/>
  <c r="C10" i="2"/>
  <c r="H10" i="2"/>
  <c r="C11" i="2"/>
  <c r="E11" i="2"/>
  <c r="H11" i="2"/>
  <c r="C12" i="2"/>
  <c r="E12" i="2"/>
  <c r="H12" i="2"/>
  <c r="C13" i="2"/>
  <c r="E13" i="2"/>
  <c r="H13" i="2"/>
  <c r="C14" i="2"/>
  <c r="E14" i="2"/>
  <c r="H14" i="2"/>
  <c r="C15" i="2"/>
  <c r="H15" i="2"/>
  <c r="C16" i="2"/>
  <c r="H16" i="2"/>
  <c r="C17" i="2"/>
  <c r="E17" i="2"/>
  <c r="H17" i="2"/>
  <c r="C18" i="2"/>
  <c r="H18" i="2"/>
  <c r="C19" i="2"/>
  <c r="E19" i="2"/>
  <c r="H19" i="2"/>
  <c r="C20" i="2"/>
  <c r="E20" i="2"/>
  <c r="H20" i="2"/>
  <c r="C21" i="2"/>
  <c r="E21" i="2"/>
  <c r="H21" i="2"/>
  <c r="C22" i="2"/>
  <c r="E22" i="2"/>
  <c r="H22" i="2"/>
  <c r="C23" i="2"/>
  <c r="H23" i="2"/>
  <c r="C24" i="2"/>
  <c r="H24" i="2"/>
  <c r="C25" i="2"/>
  <c r="E25" i="2"/>
  <c r="H25" i="2"/>
  <c r="C26" i="2"/>
  <c r="H26" i="2"/>
  <c r="C27" i="2"/>
  <c r="E27" i="2"/>
  <c r="H27" i="2"/>
  <c r="C28" i="2"/>
  <c r="E28" i="2"/>
  <c r="H28" i="2"/>
  <c r="C29" i="2"/>
  <c r="E29" i="2"/>
  <c r="H29" i="2"/>
  <c r="C30" i="2"/>
  <c r="E30" i="2"/>
  <c r="H30" i="2"/>
  <c r="C31" i="2"/>
  <c r="H31" i="2"/>
  <c r="C32" i="2"/>
  <c r="H32" i="2"/>
  <c r="C33" i="2"/>
  <c r="E33" i="2"/>
  <c r="H33" i="2"/>
  <c r="C34" i="2"/>
  <c r="H34" i="2"/>
  <c r="C35" i="2"/>
  <c r="E35" i="2"/>
  <c r="H35" i="2"/>
  <c r="C36" i="2"/>
  <c r="E36" i="2"/>
  <c r="H36" i="2"/>
  <c r="C37" i="2"/>
  <c r="E37" i="2"/>
  <c r="H37" i="2"/>
  <c r="C38" i="2"/>
  <c r="E38" i="2"/>
  <c r="H38" i="2"/>
  <c r="C39" i="2"/>
  <c r="H39" i="2"/>
  <c r="C40" i="2"/>
  <c r="H40" i="2"/>
  <c r="C41" i="2"/>
  <c r="E41" i="2"/>
  <c r="H41" i="2"/>
  <c r="C42" i="2"/>
  <c r="H42" i="2"/>
  <c r="C43" i="2"/>
  <c r="E43" i="2"/>
  <c r="H43" i="2"/>
  <c r="C44" i="2"/>
  <c r="E44" i="2"/>
  <c r="H44" i="2"/>
  <c r="C45" i="2"/>
  <c r="E45" i="2"/>
  <c r="H45" i="2"/>
  <c r="C46" i="2"/>
  <c r="E46" i="2"/>
  <c r="H46" i="2"/>
  <c r="C47" i="2"/>
  <c r="H47" i="2"/>
  <c r="C48" i="2"/>
  <c r="H48" i="2"/>
  <c r="C49" i="2"/>
  <c r="E49" i="2"/>
  <c r="H49" i="2"/>
  <c r="C50" i="2"/>
  <c r="H50" i="2"/>
  <c r="C51" i="2"/>
  <c r="E51" i="2"/>
  <c r="H51" i="2"/>
  <c r="C52" i="2"/>
  <c r="E52" i="2"/>
  <c r="H52" i="2"/>
  <c r="C53" i="2"/>
  <c r="E53" i="2"/>
  <c r="H53" i="2"/>
  <c r="C54" i="2"/>
  <c r="E54" i="2"/>
  <c r="H54" i="2"/>
  <c r="C55" i="2"/>
  <c r="H55" i="2"/>
  <c r="C56" i="2"/>
  <c r="H56" i="2"/>
  <c r="C57" i="2"/>
  <c r="E57" i="2"/>
  <c r="H57" i="2"/>
  <c r="C58" i="2"/>
  <c r="H58" i="2"/>
  <c r="C59" i="2"/>
  <c r="E59" i="2"/>
  <c r="H59" i="2"/>
  <c r="C60" i="2"/>
  <c r="E60" i="2"/>
  <c r="H60" i="2"/>
  <c r="C61" i="2"/>
  <c r="E61" i="2"/>
  <c r="H61" i="2"/>
  <c r="C62" i="2"/>
  <c r="E62" i="2"/>
  <c r="H62" i="2"/>
  <c r="C63" i="2"/>
  <c r="H63" i="2"/>
  <c r="C64" i="2"/>
  <c r="H64" i="2"/>
  <c r="C65" i="2"/>
  <c r="E65" i="2"/>
  <c r="H65" i="2"/>
  <c r="C66" i="2"/>
  <c r="E66" i="2"/>
  <c r="H66" i="2"/>
  <c r="C67" i="2"/>
  <c r="E67" i="2"/>
  <c r="H67" i="2"/>
  <c r="C68" i="2"/>
  <c r="E68" i="2"/>
  <c r="H68" i="2"/>
  <c r="C69" i="2"/>
  <c r="E69" i="2"/>
  <c r="H69" i="2"/>
  <c r="C70" i="2"/>
  <c r="E70" i="2"/>
  <c r="H70" i="2"/>
  <c r="C71" i="2"/>
  <c r="E71" i="2"/>
  <c r="H71" i="2"/>
  <c r="C72" i="2"/>
  <c r="E72" i="2"/>
  <c r="H72" i="2"/>
  <c r="C73" i="2"/>
  <c r="E73" i="2"/>
  <c r="H73" i="2"/>
  <c r="C74" i="2"/>
  <c r="E74" i="2"/>
  <c r="H74" i="2"/>
  <c r="C75" i="2"/>
  <c r="E75" i="2"/>
  <c r="H75" i="2"/>
  <c r="C76" i="2"/>
  <c r="E76" i="2"/>
  <c r="H76" i="2"/>
  <c r="C77" i="2"/>
  <c r="E77" i="2"/>
  <c r="H77" i="2"/>
  <c r="C78" i="2"/>
  <c r="E78" i="2"/>
  <c r="H78" i="2"/>
  <c r="C79" i="2"/>
  <c r="E79" i="2"/>
  <c r="H79" i="2"/>
  <c r="C80" i="2"/>
  <c r="E80" i="2"/>
  <c r="H80" i="2"/>
  <c r="C81" i="2"/>
  <c r="E81" i="2"/>
  <c r="H81" i="2"/>
  <c r="C82" i="2"/>
  <c r="E82" i="2"/>
  <c r="H82" i="2"/>
  <c r="C83" i="2"/>
  <c r="E83" i="2"/>
  <c r="H83" i="2"/>
  <c r="C84" i="2"/>
  <c r="E84" i="2"/>
  <c r="H84" i="2"/>
  <c r="C85" i="2"/>
  <c r="E85" i="2"/>
  <c r="H85" i="2"/>
  <c r="C86" i="2"/>
  <c r="E86" i="2"/>
  <c r="H86" i="2"/>
  <c r="C87" i="2"/>
  <c r="E87" i="2"/>
  <c r="H87" i="2"/>
  <c r="C88" i="2"/>
  <c r="E88" i="2"/>
  <c r="H88" i="2"/>
  <c r="C89" i="2"/>
  <c r="E89" i="2"/>
  <c r="H89" i="2"/>
  <c r="C90" i="2"/>
  <c r="E90" i="2"/>
  <c r="H90" i="2"/>
  <c r="C91" i="2"/>
  <c r="E91" i="2"/>
  <c r="H91" i="2"/>
  <c r="C92" i="2"/>
  <c r="E92" i="2"/>
  <c r="H92" i="2"/>
  <c r="C93" i="2"/>
  <c r="E93" i="2"/>
  <c r="H93" i="2"/>
  <c r="C94" i="2"/>
  <c r="E94" i="2"/>
  <c r="H94" i="2"/>
  <c r="C95" i="2"/>
  <c r="E95" i="2"/>
  <c r="H95" i="2"/>
  <c r="C96" i="2"/>
  <c r="E96" i="2"/>
  <c r="H96" i="2"/>
  <c r="C97" i="2"/>
  <c r="E97" i="2"/>
  <c r="H97" i="2"/>
  <c r="C98" i="2"/>
  <c r="E98" i="2"/>
  <c r="H98" i="2"/>
  <c r="C99" i="2"/>
  <c r="E99" i="2"/>
  <c r="H99" i="2"/>
  <c r="C100" i="2"/>
  <c r="E100" i="2"/>
  <c r="H100" i="2"/>
  <c r="C101" i="2"/>
  <c r="E101" i="2"/>
  <c r="H101" i="2"/>
  <c r="C102" i="2"/>
  <c r="E102" i="2"/>
  <c r="H102" i="2"/>
  <c r="C103" i="2"/>
  <c r="E103" i="2"/>
  <c r="H103" i="2"/>
  <c r="C104" i="2"/>
  <c r="E104" i="2"/>
  <c r="H104" i="2"/>
  <c r="C105" i="2"/>
  <c r="E105" i="2"/>
  <c r="H105" i="2"/>
  <c r="C106" i="2"/>
  <c r="E106" i="2"/>
  <c r="H106" i="2"/>
  <c r="C107" i="2"/>
  <c r="E107" i="2"/>
  <c r="H107" i="2"/>
  <c r="C108" i="2"/>
  <c r="E108" i="2"/>
  <c r="H108" i="2"/>
  <c r="F32" i="1"/>
  <c r="F36" i="1"/>
  <c r="C37" i="1"/>
  <c r="D37" i="1"/>
  <c r="F37" i="1" l="1"/>
  <c r="F38" i="1" s="1"/>
  <c r="O65" i="2" l="1"/>
  <c r="F40" i="1" l="1"/>
  <c r="F42" i="1" s="1"/>
  <c r="F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Koblitz, Ken</author>
  </authors>
  <commentList>
    <comment ref="C11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Existing fixtures</t>
        </r>
      </text>
    </comment>
    <comment ref="D11" authorId="0" shapeId="0" xr:uid="{00000000-0006-0000-0000-000002000000}">
      <text>
        <r>
          <rPr>
            <b/>
            <sz val="12"/>
            <color indexed="81"/>
            <rFont val="Tahoma"/>
            <family val="2"/>
          </rPr>
          <t xml:space="preserve">Existing fixtures which will remain </t>
        </r>
        <r>
          <rPr>
            <b/>
            <u/>
            <sz val="12"/>
            <color indexed="81"/>
            <rFont val="Tahoma"/>
            <family val="2"/>
          </rPr>
          <t>plus</t>
        </r>
        <r>
          <rPr>
            <b/>
            <sz val="12"/>
            <color indexed="81"/>
            <rFont val="Tahoma"/>
            <family val="2"/>
          </rPr>
          <t xml:space="preserve"> proposed new fixtures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koblitz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</rPr>
          <t>For reference</t>
        </r>
      </text>
    </comment>
    <comment ref="C2" authorId="0" shapeId="0" xr:uid="{00000000-0006-0000-0100-000002000000}">
      <text>
        <r>
          <rPr>
            <b/>
            <sz val="8"/>
            <color indexed="81"/>
            <rFont val="Tahoma"/>
          </rPr>
          <t>For reference</t>
        </r>
      </text>
    </comment>
    <comment ref="E2" authorId="0" shapeId="0" xr:uid="{00000000-0006-0000-0100-000003000000}">
      <text>
        <r>
          <rPr>
            <b/>
            <sz val="8"/>
            <color indexed="81"/>
            <rFont val="Tahoma"/>
          </rPr>
          <t>For reference</t>
        </r>
      </text>
    </comment>
    <comment ref="G2" authorId="0" shapeId="0" xr:uid="{00000000-0006-0000-0100-000004000000}">
      <text>
        <r>
          <rPr>
            <b/>
            <sz val="8"/>
            <color indexed="81"/>
            <rFont val="Tahoma"/>
          </rPr>
          <t>For reference</t>
        </r>
      </text>
    </comment>
    <comment ref="H2" authorId="0" shapeId="0" xr:uid="{00000000-0006-0000-0100-000005000000}">
      <text>
        <r>
          <rPr>
            <b/>
            <sz val="8"/>
            <color indexed="81"/>
            <rFont val="Tahoma"/>
          </rPr>
          <t>For reference</t>
        </r>
      </text>
    </comment>
    <comment ref="J2" authorId="0" shapeId="0" xr:uid="{00000000-0006-0000-0100-000006000000}">
      <text>
        <r>
          <rPr>
            <b/>
            <sz val="8"/>
            <color indexed="81"/>
            <rFont val="Tahoma"/>
          </rPr>
          <t>For reference</t>
        </r>
      </text>
    </comment>
  </commentList>
</comments>
</file>

<file path=xl/sharedStrings.xml><?xml version="1.0" encoding="utf-8"?>
<sst xmlns="http://schemas.openxmlformats.org/spreadsheetml/2006/main" count="57" uniqueCount="51">
  <si>
    <t>WATER METER SIZING CHART</t>
  </si>
  <si>
    <t>Department of Environmental Services-Development Engineering</t>
  </si>
  <si>
    <t>PROJECT NAME:</t>
  </si>
  <si>
    <t>ADDRESS:</t>
  </si>
  <si>
    <t>PERMIT NUMBER:</t>
  </si>
  <si>
    <t>PREPARED BY:</t>
  </si>
  <si>
    <t>FIXTURE TYPE</t>
  </si>
  <si>
    <t>WATER UNIT (WU) FIXTURES</t>
  </si>
  <si>
    <t>WATER SIZING FIXTURE UNITS (WSFU)</t>
  </si>
  <si>
    <t>Pre-development</t>
  </si>
  <si>
    <t>Post-development</t>
  </si>
  <si>
    <t>WU to WSFU Conversion Factor
(from Building Code Table A 103.1)</t>
  </si>
  <si>
    <t>Water Closet, 1.28 GPF - Gravity Tank</t>
  </si>
  <si>
    <t>Water Closet, 1.6 GPF - Flushometer Tank</t>
  </si>
  <si>
    <t>Water Closet, 1.6 GPF - Flushometer Valve</t>
  </si>
  <si>
    <t>Water Closet, greater than 1.6 GPF - Gravity Tank</t>
  </si>
  <si>
    <t>Water Closet, greater than 1.6 GPF - Flushometer Valve</t>
  </si>
  <si>
    <t>Urinal, 0.5 GPF - Flushometer Valve</t>
  </si>
  <si>
    <t>Urinal, greater than 0.5 GPF - Flushometer Valve</t>
  </si>
  <si>
    <t>Urinal, Flush tank</t>
  </si>
  <si>
    <t>Lavatory</t>
  </si>
  <si>
    <t>Bar sink</t>
  </si>
  <si>
    <t>Mop sink</t>
  </si>
  <si>
    <t>3 Compartment sink</t>
  </si>
  <si>
    <t>Laundry sink, Hand sink, Kitchen sink, &amp; Prep sink</t>
  </si>
  <si>
    <t>Drinking fountain</t>
  </si>
  <si>
    <t>Dishwasher</t>
  </si>
  <si>
    <t>Clothes washer</t>
  </si>
  <si>
    <t>Bathtub (¾" fill valve)</t>
  </si>
  <si>
    <t>Shower per head</t>
  </si>
  <si>
    <t>Hose bib</t>
  </si>
  <si>
    <t xml:space="preserve">      (2.5 for 1st and 1.0 for any additional)</t>
  </si>
  <si>
    <t>Other (List):</t>
  </si>
  <si>
    <t>Bathtub/Shower</t>
  </si>
  <si>
    <t>TOTAL WUs &amp; WSFUs:</t>
  </si>
  <si>
    <t>WSFUs (GPM):</t>
  </si>
  <si>
    <t>Must include Continuous Flow value to the right. (Value may be zero).</t>
  </si>
  <si>
    <t>CONTINUOUS FLOW (GPM):</t>
  </si>
  <si>
    <t>TOTAL FLOW (GPM):</t>
  </si>
  <si>
    <t>Required Minimum Service Line Size:</t>
  </si>
  <si>
    <t>Required Minimum Water Meter Size:</t>
  </si>
  <si>
    <t>Flushometer</t>
  </si>
  <si>
    <t>Gravity</t>
  </si>
  <si>
    <t>WSFU</t>
  </si>
  <si>
    <t>GPM from Charts</t>
  </si>
  <si>
    <t>Change from prev GPM</t>
  </si>
  <si>
    <t>GPM from Formula</t>
  </si>
  <si>
    <t>∆ GPM</t>
  </si>
  <si>
    <t>CHART A 103.1(2)</t>
  </si>
  <si>
    <t>CHART A 103.1(1)</t>
  </si>
  <si>
    <t>% Flushometer: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</si>
</sst>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</font>
    <font>
      <sz val="12"/>
      <color indexed="10"/>
      <name val="Calibri"/>
      <family val="2"/>
    </font>
    <font>
      <sz val="20"/>
      <color indexed="8"/>
      <name val="Calibri"/>
      <family val="2"/>
    </font>
    <font>
      <sz val="11"/>
      <color indexed="8"/>
      <name val="Arial"/>
    </font>
    <font>
      <b/>
      <sz val="8"/>
      <color indexed="81"/>
      <name val="Tahoma"/>
    </font>
    <font>
      <b/>
      <sz val="13"/>
      <color indexed="8"/>
      <name val="Calibri"/>
      <family val="2"/>
    </font>
    <font>
      <b/>
      <sz val="12"/>
      <color indexed="81"/>
      <name val="Tahoma"/>
      <family val="2"/>
    </font>
    <font>
      <b/>
      <u/>
      <sz val="12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</font>
    <font>
      <b/>
      <sz val="2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wrapText="1"/>
    </xf>
    <xf numFmtId="0" fontId="5" fillId="0" borderId="3" xfId="0" applyFont="1" applyBorder="1"/>
    <xf numFmtId="164" fontId="1" fillId="0" borderId="5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164" fontId="1" fillId="0" borderId="6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center" wrapText="1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0" fillId="0" borderId="10" xfId="0" applyBorder="1"/>
    <xf numFmtId="0" fontId="0" fillId="0" borderId="15" xfId="0" applyBorder="1"/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18" xfId="0" applyBorder="1"/>
    <xf numFmtId="0" fontId="0" fillId="0" borderId="19" xfId="0" applyBorder="1"/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0" fillId="0" borderId="19" xfId="0" applyNumberFormat="1" applyBorder="1"/>
    <xf numFmtId="2" fontId="0" fillId="0" borderId="20" xfId="0" applyNumberFormat="1" applyBorder="1"/>
    <xf numFmtId="2" fontId="0" fillId="0" borderId="6" xfId="0" applyNumberFormat="1" applyBorder="1"/>
    <xf numFmtId="0" fontId="3" fillId="0" borderId="21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4" xfId="0" applyBorder="1"/>
    <xf numFmtId="0" fontId="10" fillId="0" borderId="4" xfId="0" applyFont="1" applyBorder="1"/>
    <xf numFmtId="0" fontId="1" fillId="0" borderId="0" xfId="0" applyFont="1" applyAlignment="1">
      <alignment horizontal="center"/>
    </xf>
    <xf numFmtId="0" fontId="3" fillId="0" borderId="29" xfId="0" applyFont="1" applyBorder="1"/>
    <xf numFmtId="0" fontId="1" fillId="0" borderId="0" xfId="0" applyFont="1"/>
    <xf numFmtId="164" fontId="1" fillId="0" borderId="2" xfId="0" applyNumberFormat="1" applyFont="1" applyBorder="1" applyAlignment="1">
      <alignment horizontal="center"/>
    </xf>
    <xf numFmtId="1" fontId="1" fillId="6" borderId="10" xfId="0" applyNumberFormat="1" applyFont="1" applyFill="1" applyBorder="1" applyAlignment="1" applyProtection="1">
      <alignment horizontal="center"/>
      <protection locked="0"/>
    </xf>
    <xf numFmtId="1" fontId="1" fillId="6" borderId="6" xfId="0" applyNumberFormat="1" applyFont="1" applyFill="1" applyBorder="1" applyAlignment="1" applyProtection="1">
      <alignment horizontal="center"/>
      <protection locked="0"/>
    </xf>
    <xf numFmtId="1" fontId="1" fillId="6" borderId="11" xfId="0" applyNumberFormat="1" applyFont="1" applyFill="1" applyBorder="1" applyAlignment="1" applyProtection="1">
      <alignment horizontal="center"/>
      <protection locked="0"/>
    </xf>
    <xf numFmtId="1" fontId="1" fillId="6" borderId="12" xfId="0" applyNumberFormat="1" applyFont="1" applyFill="1" applyBorder="1" applyAlignment="1" applyProtection="1">
      <alignment horizontal="center"/>
      <protection locked="0"/>
    </xf>
    <xf numFmtId="1" fontId="1" fillId="6" borderId="11" xfId="0" applyNumberFormat="1" applyFont="1" applyFill="1" applyBorder="1" applyAlignment="1">
      <alignment horizontal="center"/>
    </xf>
    <xf numFmtId="1" fontId="1" fillId="6" borderId="12" xfId="0" applyNumberFormat="1" applyFont="1" applyFill="1" applyBorder="1" applyAlignment="1">
      <alignment horizontal="center"/>
    </xf>
    <xf numFmtId="1" fontId="1" fillId="6" borderId="13" xfId="0" applyNumberFormat="1" applyFont="1" applyFill="1" applyBorder="1" applyAlignment="1" applyProtection="1">
      <alignment horizontal="center"/>
      <protection locked="0"/>
    </xf>
    <xf numFmtId="1" fontId="1" fillId="6" borderId="14" xfId="0" applyNumberFormat="1" applyFont="1" applyFill="1" applyBorder="1" applyAlignment="1" applyProtection="1">
      <alignment horizontal="center"/>
      <protection locked="0"/>
    </xf>
    <xf numFmtId="164" fontId="6" fillId="6" borderId="9" xfId="0" applyNumberFormat="1" applyFont="1" applyFill="1" applyBorder="1" applyAlignment="1" applyProtection="1">
      <alignment horizontal="center"/>
      <protection locked="0"/>
    </xf>
    <xf numFmtId="164" fontId="1" fillId="6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3" fillId="0" borderId="22" xfId="0" applyFont="1" applyBorder="1"/>
    <xf numFmtId="0" fontId="10" fillId="0" borderId="4" xfId="0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3" fillId="0" borderId="2" xfId="0" applyFont="1" applyBorder="1"/>
    <xf numFmtId="0" fontId="3" fillId="0" borderId="43" xfId="0" applyFont="1" applyBorder="1"/>
    <xf numFmtId="0" fontId="1" fillId="0" borderId="44" xfId="0" applyFont="1" applyBorder="1"/>
    <xf numFmtId="0" fontId="1" fillId="0" borderId="44" xfId="0" applyFont="1" applyBorder="1" applyAlignment="1">
      <alignment horizontal="center"/>
    </xf>
    <xf numFmtId="0" fontId="3" fillId="0" borderId="44" xfId="0" applyFont="1" applyBorder="1" applyAlignment="1">
      <alignment horizontal="right"/>
    </xf>
    <xf numFmtId="164" fontId="1" fillId="0" borderId="45" xfId="0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0" fontId="3" fillId="3" borderId="31" xfId="0" applyFont="1" applyFill="1" applyBorder="1" applyAlignment="1" applyProtection="1">
      <alignment horizontal="left"/>
      <protection locked="0"/>
    </xf>
    <xf numFmtId="0" fontId="3" fillId="3" borderId="31" xfId="0" applyFont="1" applyFill="1" applyBorder="1" applyAlignment="1">
      <alignment horizontal="right"/>
    </xf>
    <xf numFmtId="0" fontId="3" fillId="3" borderId="30" xfId="0" applyFont="1" applyFill="1" applyBorder="1" applyAlignment="1">
      <alignment horizontal="righ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2" borderId="25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3" fillId="3" borderId="31" xfId="0" applyFont="1" applyFill="1" applyBorder="1" applyAlignment="1" applyProtection="1">
      <alignment horizontal="left"/>
      <protection locked="0"/>
    </xf>
    <xf numFmtId="0" fontId="3" fillId="3" borderId="32" xfId="0" applyFont="1" applyFill="1" applyBorder="1" applyAlignment="1" applyProtection="1">
      <alignment horizontal="left"/>
      <protection locked="0"/>
    </xf>
    <xf numFmtId="0" fontId="3" fillId="3" borderId="25" xfId="0" applyFont="1" applyFill="1" applyBorder="1" applyAlignment="1" applyProtection="1">
      <alignment horizontal="left"/>
      <protection locked="0"/>
    </xf>
    <xf numFmtId="0" fontId="3" fillId="3" borderId="33" xfId="0" applyFont="1" applyFill="1" applyBorder="1" applyAlignment="1" applyProtection="1">
      <alignment horizontal="left"/>
      <protection locked="0"/>
    </xf>
    <xf numFmtId="0" fontId="15" fillId="0" borderId="29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3" fillId="6" borderId="7" xfId="0" applyFont="1" applyFill="1" applyBorder="1" applyAlignment="1" applyProtection="1">
      <alignment horizontal="left"/>
      <protection locked="0"/>
    </xf>
    <xf numFmtId="0" fontId="3" fillId="6" borderId="25" xfId="0" applyFont="1" applyFill="1" applyBorder="1" applyAlignment="1" applyProtection="1">
      <alignment horizontal="left"/>
      <protection locked="0"/>
    </xf>
    <xf numFmtId="0" fontId="1" fillId="6" borderId="36" xfId="0" applyFont="1" applyFill="1" applyBorder="1" applyAlignment="1" applyProtection="1">
      <alignment horizontal="left"/>
      <protection locked="0"/>
    </xf>
    <xf numFmtId="0" fontId="1" fillId="6" borderId="37" xfId="0" applyFont="1" applyFill="1" applyBorder="1" applyAlignment="1" applyProtection="1">
      <alignment horizontal="left"/>
      <protection locked="0"/>
    </xf>
    <xf numFmtId="1" fontId="1" fillId="6" borderId="11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7" fillId="4" borderId="0" xfId="0" applyFont="1" applyFill="1" applyAlignment="1">
      <alignment horizontal="center" vertical="center" textRotation="90"/>
    </xf>
    <xf numFmtId="0" fontId="7" fillId="5" borderId="0" xfId="0" applyFont="1" applyFill="1" applyAlignment="1">
      <alignment horizontal="center" vertical="center" textRotation="9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A 103.1(1) &amp; (2), Scatter</a:t>
            </a:r>
          </a:p>
        </c:rich>
      </c:tx>
      <c:layout>
        <c:manualLayout>
          <c:xMode val="edge"/>
          <c:yMode val="edge"/>
          <c:x val="0.22347161278065822"/>
          <c:y val="3.0414746543778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06047620992052"/>
          <c:y val="0.1631336405529954"/>
          <c:w val="0.66268469682116105"/>
          <c:h val="0.689400921658986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'Curve Fit Data'!$A$1:$C$1</c:f>
              <c:strCache>
                <c:ptCount val="1"/>
                <c:pt idx="0">
                  <c:v>Flushometer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6"/>
            <c:dispRSqr val="0"/>
            <c:dispEq val="0"/>
          </c:trendline>
          <c:xVal>
            <c:numRef>
              <c:f>'Curve Fit Data'!$A$3:$A$64</c:f>
              <c:numCache>
                <c:formatCode>General</c:formatCode>
                <c:ptCount val="6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300</c:v>
                </c:pt>
                <c:pt idx="52">
                  <c:v>350</c:v>
                </c:pt>
                <c:pt idx="53">
                  <c:v>400</c:v>
                </c:pt>
                <c:pt idx="54">
                  <c:v>450</c:v>
                </c:pt>
                <c:pt idx="55">
                  <c:v>500</c:v>
                </c:pt>
                <c:pt idx="56">
                  <c:v>550</c:v>
                </c:pt>
                <c:pt idx="57">
                  <c:v>600</c:v>
                </c:pt>
                <c:pt idx="58">
                  <c:v>650</c:v>
                </c:pt>
                <c:pt idx="59">
                  <c:v>700</c:v>
                </c:pt>
                <c:pt idx="60">
                  <c:v>750</c:v>
                </c:pt>
                <c:pt idx="61">
                  <c:v>800</c:v>
                </c:pt>
              </c:numCache>
            </c:numRef>
          </c:xVal>
          <c:yVal>
            <c:numRef>
              <c:f>'Curve Fit Data'!$B$3:$B$64</c:f>
              <c:numCache>
                <c:formatCode>General</c:formatCode>
                <c:ptCount val="62"/>
                <c:pt idx="2">
                  <c:v>27</c:v>
                </c:pt>
                <c:pt idx="3">
                  <c:v>32</c:v>
                </c:pt>
                <c:pt idx="4">
                  <c:v>35</c:v>
                </c:pt>
                <c:pt idx="5">
                  <c:v>38</c:v>
                </c:pt>
                <c:pt idx="6">
                  <c:v>41</c:v>
                </c:pt>
                <c:pt idx="7">
                  <c:v>44</c:v>
                </c:pt>
                <c:pt idx="8">
                  <c:v>46</c:v>
                </c:pt>
                <c:pt idx="9">
                  <c:v>48</c:v>
                </c:pt>
                <c:pt idx="10">
                  <c:v>51</c:v>
                </c:pt>
                <c:pt idx="11">
                  <c:v>53</c:v>
                </c:pt>
                <c:pt idx="12">
                  <c:v>55</c:v>
                </c:pt>
                <c:pt idx="13">
                  <c:v>56</c:v>
                </c:pt>
                <c:pt idx="14">
                  <c:v>58</c:v>
                </c:pt>
                <c:pt idx="15">
                  <c:v>59</c:v>
                </c:pt>
                <c:pt idx="16">
                  <c:v>60</c:v>
                </c:pt>
                <c:pt idx="17">
                  <c:v>62</c:v>
                </c:pt>
                <c:pt idx="18">
                  <c:v>64</c:v>
                </c:pt>
                <c:pt idx="19">
                  <c:v>65</c:v>
                </c:pt>
                <c:pt idx="20">
                  <c:v>67</c:v>
                </c:pt>
                <c:pt idx="21">
                  <c:v>68</c:v>
                </c:pt>
                <c:pt idx="22">
                  <c:v>69</c:v>
                </c:pt>
                <c:pt idx="23">
                  <c:v>70</c:v>
                </c:pt>
                <c:pt idx="24">
                  <c:v>72</c:v>
                </c:pt>
                <c:pt idx="25">
                  <c:v>73</c:v>
                </c:pt>
                <c:pt idx="26">
                  <c:v>74</c:v>
                </c:pt>
                <c:pt idx="27">
                  <c:v>75</c:v>
                </c:pt>
                <c:pt idx="28">
                  <c:v>77</c:v>
                </c:pt>
                <c:pt idx="29">
                  <c:v>78</c:v>
                </c:pt>
                <c:pt idx="30">
                  <c:v>79</c:v>
                </c:pt>
                <c:pt idx="31">
                  <c:v>80</c:v>
                </c:pt>
                <c:pt idx="32">
                  <c:v>81</c:v>
                </c:pt>
                <c:pt idx="33">
                  <c:v>82</c:v>
                </c:pt>
                <c:pt idx="34">
                  <c:v>83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  <c:pt idx="41">
                  <c:v>91</c:v>
                </c:pt>
                <c:pt idx="42">
                  <c:v>92</c:v>
                </c:pt>
                <c:pt idx="43">
                  <c:v>93</c:v>
                </c:pt>
                <c:pt idx="44">
                  <c:v>93</c:v>
                </c:pt>
                <c:pt idx="45">
                  <c:v>94</c:v>
                </c:pt>
                <c:pt idx="46">
                  <c:v>95</c:v>
                </c:pt>
                <c:pt idx="47">
                  <c:v>96</c:v>
                </c:pt>
                <c:pt idx="48">
                  <c:v>97</c:v>
                </c:pt>
                <c:pt idx="49">
                  <c:v>98</c:v>
                </c:pt>
                <c:pt idx="50">
                  <c:v>99</c:v>
                </c:pt>
                <c:pt idx="51">
                  <c:v>108</c:v>
                </c:pt>
                <c:pt idx="52">
                  <c:v>118</c:v>
                </c:pt>
                <c:pt idx="53">
                  <c:v>128</c:v>
                </c:pt>
                <c:pt idx="54">
                  <c:v>135</c:v>
                </c:pt>
                <c:pt idx="55">
                  <c:v>143</c:v>
                </c:pt>
                <c:pt idx="56">
                  <c:v>150</c:v>
                </c:pt>
                <c:pt idx="57">
                  <c:v>157</c:v>
                </c:pt>
                <c:pt idx="58">
                  <c:v>164</c:v>
                </c:pt>
                <c:pt idx="59">
                  <c:v>170</c:v>
                </c:pt>
                <c:pt idx="60">
                  <c:v>176</c:v>
                </c:pt>
                <c:pt idx="61">
                  <c:v>180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9B-4993-81E1-7CB248B381C9}"/>
            </c:ext>
          </c:extLst>
        </c:ser>
        <c:ser>
          <c:idx val="1"/>
          <c:order val="1"/>
          <c:tx>
            <c:strRef>
              <c:f>'Curve Fit Data'!$F$1:$H$1</c:f>
              <c:strCache>
                <c:ptCount val="1"/>
                <c:pt idx="0">
                  <c:v>Gravity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6"/>
            <c:dispRSqr val="0"/>
            <c:dispEq val="0"/>
          </c:trendline>
          <c:xVal>
            <c:numRef>
              <c:f>'Curve Fit Data'!$F$3:$F$64</c:f>
              <c:numCache>
                <c:formatCode>General</c:formatCode>
                <c:ptCount val="62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300</c:v>
                </c:pt>
                <c:pt idx="52">
                  <c:v>350</c:v>
                </c:pt>
                <c:pt idx="53">
                  <c:v>400</c:v>
                </c:pt>
                <c:pt idx="54">
                  <c:v>450</c:v>
                </c:pt>
                <c:pt idx="55">
                  <c:v>500</c:v>
                </c:pt>
                <c:pt idx="56">
                  <c:v>550</c:v>
                </c:pt>
                <c:pt idx="57">
                  <c:v>600</c:v>
                </c:pt>
                <c:pt idx="58">
                  <c:v>650</c:v>
                </c:pt>
                <c:pt idx="59">
                  <c:v>700</c:v>
                </c:pt>
                <c:pt idx="60">
                  <c:v>750</c:v>
                </c:pt>
                <c:pt idx="61">
                  <c:v>800</c:v>
                </c:pt>
              </c:numCache>
            </c:numRef>
          </c:xVal>
          <c:yVal>
            <c:numRef>
              <c:f>'Curve Fit Data'!$G$3:$G$64</c:f>
              <c:numCache>
                <c:formatCode>General</c:formatCode>
                <c:ptCount val="62"/>
                <c:pt idx="2">
                  <c:v>8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25</c:v>
                </c:pt>
                <c:pt idx="9">
                  <c:v>27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34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64</c:v>
                </c:pt>
                <c:pt idx="41">
                  <c:v>65</c:v>
                </c:pt>
                <c:pt idx="42">
                  <c:v>66</c:v>
                </c:pt>
                <c:pt idx="43">
                  <c:v>67</c:v>
                </c:pt>
                <c:pt idx="44">
                  <c:v>68</c:v>
                </c:pt>
                <c:pt idx="45">
                  <c:v>69</c:v>
                </c:pt>
                <c:pt idx="46">
                  <c:v>70</c:v>
                </c:pt>
                <c:pt idx="47">
                  <c:v>71</c:v>
                </c:pt>
                <c:pt idx="48">
                  <c:v>72</c:v>
                </c:pt>
                <c:pt idx="49">
                  <c:v>73</c:v>
                </c:pt>
                <c:pt idx="50">
                  <c:v>74</c:v>
                </c:pt>
                <c:pt idx="51">
                  <c:v>84</c:v>
                </c:pt>
                <c:pt idx="52">
                  <c:v>95</c:v>
                </c:pt>
                <c:pt idx="53">
                  <c:v>105</c:v>
                </c:pt>
                <c:pt idx="54">
                  <c:v>115</c:v>
                </c:pt>
                <c:pt idx="55">
                  <c:v>124</c:v>
                </c:pt>
                <c:pt idx="56">
                  <c:v>133</c:v>
                </c:pt>
                <c:pt idx="57">
                  <c:v>142</c:v>
                </c:pt>
                <c:pt idx="58">
                  <c:v>151</c:v>
                </c:pt>
                <c:pt idx="59">
                  <c:v>160</c:v>
                </c:pt>
                <c:pt idx="60">
                  <c:v>169</c:v>
                </c:pt>
                <c:pt idx="61">
                  <c:v>180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9B-4993-81E1-7CB248B381C9}"/>
            </c:ext>
          </c:extLst>
        </c:ser>
        <c:ser>
          <c:idx val="2"/>
          <c:order val="2"/>
          <c:tx>
            <c:v>Both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'Curve Fit Data'!$A$64:$A$108</c:f>
              <c:numCache>
                <c:formatCode>General</c:formatCode>
                <c:ptCount val="45"/>
                <c:pt idx="0">
                  <c:v>800</c:v>
                </c:pt>
                <c:pt idx="1">
                  <c:v>850</c:v>
                </c:pt>
                <c:pt idx="2">
                  <c:v>900</c:v>
                </c:pt>
                <c:pt idx="3">
                  <c:v>950</c:v>
                </c:pt>
                <c:pt idx="4">
                  <c:v>1000</c:v>
                </c:pt>
                <c:pt idx="5">
                  <c:v>1050</c:v>
                </c:pt>
                <c:pt idx="6">
                  <c:v>1100</c:v>
                </c:pt>
                <c:pt idx="7">
                  <c:v>1150</c:v>
                </c:pt>
                <c:pt idx="8">
                  <c:v>1200</c:v>
                </c:pt>
                <c:pt idx="9">
                  <c:v>1250</c:v>
                </c:pt>
                <c:pt idx="10">
                  <c:v>1300</c:v>
                </c:pt>
                <c:pt idx="11">
                  <c:v>1350</c:v>
                </c:pt>
                <c:pt idx="12">
                  <c:v>1400</c:v>
                </c:pt>
                <c:pt idx="13">
                  <c:v>1450</c:v>
                </c:pt>
                <c:pt idx="14">
                  <c:v>1500</c:v>
                </c:pt>
                <c:pt idx="15">
                  <c:v>1550</c:v>
                </c:pt>
                <c:pt idx="16">
                  <c:v>1600</c:v>
                </c:pt>
                <c:pt idx="17">
                  <c:v>1650</c:v>
                </c:pt>
                <c:pt idx="18">
                  <c:v>1700</c:v>
                </c:pt>
                <c:pt idx="19">
                  <c:v>1750</c:v>
                </c:pt>
                <c:pt idx="20">
                  <c:v>1800</c:v>
                </c:pt>
                <c:pt idx="21">
                  <c:v>1850</c:v>
                </c:pt>
                <c:pt idx="22">
                  <c:v>1900</c:v>
                </c:pt>
                <c:pt idx="23">
                  <c:v>1950</c:v>
                </c:pt>
                <c:pt idx="24">
                  <c:v>2000</c:v>
                </c:pt>
                <c:pt idx="25">
                  <c:v>2050</c:v>
                </c:pt>
                <c:pt idx="26">
                  <c:v>2100</c:v>
                </c:pt>
                <c:pt idx="27">
                  <c:v>2150</c:v>
                </c:pt>
                <c:pt idx="28">
                  <c:v>2200</c:v>
                </c:pt>
                <c:pt idx="29">
                  <c:v>2250</c:v>
                </c:pt>
                <c:pt idx="30">
                  <c:v>2300</c:v>
                </c:pt>
                <c:pt idx="31">
                  <c:v>2350</c:v>
                </c:pt>
                <c:pt idx="32">
                  <c:v>2400</c:v>
                </c:pt>
                <c:pt idx="33">
                  <c:v>2450</c:v>
                </c:pt>
                <c:pt idx="34">
                  <c:v>2500</c:v>
                </c:pt>
                <c:pt idx="35">
                  <c:v>2550</c:v>
                </c:pt>
                <c:pt idx="36">
                  <c:v>2600</c:v>
                </c:pt>
                <c:pt idx="37">
                  <c:v>2650</c:v>
                </c:pt>
                <c:pt idx="38">
                  <c:v>2700</c:v>
                </c:pt>
                <c:pt idx="39">
                  <c:v>2750</c:v>
                </c:pt>
                <c:pt idx="40">
                  <c:v>2800</c:v>
                </c:pt>
                <c:pt idx="41">
                  <c:v>2850</c:v>
                </c:pt>
                <c:pt idx="42">
                  <c:v>2900</c:v>
                </c:pt>
                <c:pt idx="43">
                  <c:v>2950</c:v>
                </c:pt>
                <c:pt idx="44">
                  <c:v>3000</c:v>
                </c:pt>
              </c:numCache>
            </c:numRef>
          </c:xVal>
          <c:yVal>
            <c:numRef>
              <c:f>'Curve Fit Data'!$B$64:$B$108</c:f>
              <c:numCache>
                <c:formatCode>General</c:formatCode>
                <c:ptCount val="45"/>
                <c:pt idx="0">
                  <c:v>180</c:v>
                </c:pt>
                <c:pt idx="1">
                  <c:v>185</c:v>
                </c:pt>
                <c:pt idx="2">
                  <c:v>193</c:v>
                </c:pt>
                <c:pt idx="3">
                  <c:v>200</c:v>
                </c:pt>
                <c:pt idx="4">
                  <c:v>207</c:v>
                </c:pt>
                <c:pt idx="5">
                  <c:v>212</c:v>
                </c:pt>
                <c:pt idx="6">
                  <c:v>219</c:v>
                </c:pt>
                <c:pt idx="7">
                  <c:v>224</c:v>
                </c:pt>
                <c:pt idx="8">
                  <c:v>231</c:v>
                </c:pt>
                <c:pt idx="9">
                  <c:v>238</c:v>
                </c:pt>
                <c:pt idx="10">
                  <c:v>244</c:v>
                </c:pt>
                <c:pt idx="11">
                  <c:v>250</c:v>
                </c:pt>
                <c:pt idx="12">
                  <c:v>258</c:v>
                </c:pt>
                <c:pt idx="13">
                  <c:v>262</c:v>
                </c:pt>
                <c:pt idx="14">
                  <c:v>269</c:v>
                </c:pt>
                <c:pt idx="15">
                  <c:v>275</c:v>
                </c:pt>
                <c:pt idx="16">
                  <c:v>281</c:v>
                </c:pt>
                <c:pt idx="17">
                  <c:v>287</c:v>
                </c:pt>
                <c:pt idx="18">
                  <c:v>293</c:v>
                </c:pt>
                <c:pt idx="19">
                  <c:v>298</c:v>
                </c:pt>
                <c:pt idx="20">
                  <c:v>302</c:v>
                </c:pt>
                <c:pt idx="21">
                  <c:v>308</c:v>
                </c:pt>
                <c:pt idx="22">
                  <c:v>313</c:v>
                </c:pt>
                <c:pt idx="23">
                  <c:v>319</c:v>
                </c:pt>
                <c:pt idx="24">
                  <c:v>324</c:v>
                </c:pt>
                <c:pt idx="25">
                  <c:v>330</c:v>
                </c:pt>
                <c:pt idx="26">
                  <c:v>336</c:v>
                </c:pt>
                <c:pt idx="27">
                  <c:v>341</c:v>
                </c:pt>
                <c:pt idx="28">
                  <c:v>347</c:v>
                </c:pt>
                <c:pt idx="29">
                  <c:v>352</c:v>
                </c:pt>
                <c:pt idx="30">
                  <c:v>358</c:v>
                </c:pt>
                <c:pt idx="31">
                  <c:v>363</c:v>
                </c:pt>
                <c:pt idx="32">
                  <c:v>369</c:v>
                </c:pt>
                <c:pt idx="33">
                  <c:v>373</c:v>
                </c:pt>
                <c:pt idx="34">
                  <c:v>378</c:v>
                </c:pt>
                <c:pt idx="35">
                  <c:v>383</c:v>
                </c:pt>
                <c:pt idx="36">
                  <c:v>388</c:v>
                </c:pt>
                <c:pt idx="37">
                  <c:v>393</c:v>
                </c:pt>
                <c:pt idx="38">
                  <c:v>398</c:v>
                </c:pt>
                <c:pt idx="39">
                  <c:v>403</c:v>
                </c:pt>
                <c:pt idx="40">
                  <c:v>409</c:v>
                </c:pt>
                <c:pt idx="41">
                  <c:v>414</c:v>
                </c:pt>
                <c:pt idx="42">
                  <c:v>419</c:v>
                </c:pt>
                <c:pt idx="43">
                  <c:v>424</c:v>
                </c:pt>
                <c:pt idx="44">
                  <c:v>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9B-4993-81E1-7CB248B38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20824"/>
        <c:axId val="1"/>
      </c:scatterChart>
      <c:valAx>
        <c:axId val="150420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WSFUs</a:t>
                </a:r>
              </a:p>
            </c:rich>
          </c:tx>
          <c:layout>
            <c:manualLayout>
              <c:xMode val="edge"/>
              <c:yMode val="edge"/>
              <c:x val="0.40337330286279216"/>
              <c:y val="0.92811059907834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GPM</a:t>
                </a:r>
              </a:p>
            </c:rich>
          </c:tx>
          <c:layout>
            <c:manualLayout>
              <c:xMode val="edge"/>
              <c:yMode val="edge"/>
              <c:x val="1.1243851018973999E-2"/>
              <c:y val="0.467281105990783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4208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139164789924794"/>
          <c:y val="2.2119815668202765E-2"/>
          <c:w val="0.24385109275254857"/>
          <c:h val="0.26082949308755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190501</xdr:rowOff>
    </xdr:from>
    <xdr:to>
      <xdr:col>1</xdr:col>
      <xdr:colOff>1418228</xdr:colOff>
      <xdr:row>4</xdr:row>
      <xdr:rowOff>81643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C85F147-65C0-4200-B70E-5AD9FCDBA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190501"/>
          <a:ext cx="2561228" cy="707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276225</xdr:colOff>
      <xdr:row>3</xdr:row>
      <xdr:rowOff>123825</xdr:rowOff>
    </xdr:from>
    <xdr:to>
      <xdr:col>34</xdr:col>
      <xdr:colOff>419100</xdr:colOff>
      <xdr:row>57</xdr:row>
      <xdr:rowOff>171450</xdr:rowOff>
    </xdr:to>
    <xdr:graphicFrame macro="">
      <xdr:nvGraphicFramePr>
        <xdr:cNvPr id="2059" name="Chart 2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zoomScale="80" zoomScaleNormal="80" workbookViewId="0">
      <selection activeCell="B6" sqref="B6:F6"/>
    </sheetView>
  </sheetViews>
  <sheetFormatPr defaultRowHeight="14.4" x14ac:dyDescent="0.3"/>
  <cols>
    <col min="1" max="1" width="19.5546875" customWidth="1"/>
    <col min="2" max="2" width="43" customWidth="1"/>
    <col min="3" max="3" width="18.6640625" customWidth="1"/>
    <col min="4" max="4" width="19.109375" customWidth="1"/>
    <col min="5" max="5" width="35.33203125" customWidth="1"/>
    <col min="6" max="6" width="20" customWidth="1"/>
    <col min="8" max="8" width="9.109375" customWidth="1"/>
  </cols>
  <sheetData>
    <row r="1" spans="1:7" ht="15.75" customHeight="1" x14ac:dyDescent="0.3">
      <c r="A1" s="64"/>
      <c r="B1" s="65"/>
      <c r="C1" s="65"/>
      <c r="D1" s="65"/>
      <c r="E1" s="65"/>
      <c r="F1" s="66"/>
    </row>
    <row r="2" spans="1:7" ht="15.75" customHeight="1" x14ac:dyDescent="0.3">
      <c r="A2" s="67"/>
      <c r="B2" s="68"/>
      <c r="C2" s="68"/>
      <c r="D2" s="68"/>
      <c r="E2" s="68"/>
      <c r="F2" s="69"/>
    </row>
    <row r="3" spans="1:7" ht="15.75" customHeight="1" x14ac:dyDescent="0.3">
      <c r="A3" s="90" t="s">
        <v>0</v>
      </c>
      <c r="B3" s="91"/>
      <c r="C3" s="91"/>
      <c r="D3" s="91"/>
      <c r="E3" s="91"/>
      <c r="F3" s="92"/>
    </row>
    <row r="4" spans="1:7" ht="15.75" customHeight="1" x14ac:dyDescent="0.3">
      <c r="A4" s="90"/>
      <c r="B4" s="91"/>
      <c r="C4" s="91"/>
      <c r="D4" s="91"/>
      <c r="E4" s="91"/>
      <c r="F4" s="92"/>
    </row>
    <row r="5" spans="1:7" ht="15.75" customHeight="1" x14ac:dyDescent="0.3">
      <c r="A5" s="70" t="s">
        <v>1</v>
      </c>
      <c r="B5" s="71"/>
      <c r="C5" s="71"/>
      <c r="D5" s="71"/>
      <c r="E5" s="71"/>
      <c r="F5" s="72"/>
    </row>
    <row r="6" spans="1:7" ht="15.6" x14ac:dyDescent="0.3">
      <c r="A6" s="63" t="s">
        <v>2</v>
      </c>
      <c r="B6" s="86"/>
      <c r="C6" s="86"/>
      <c r="D6" s="86"/>
      <c r="E6" s="86"/>
      <c r="F6" s="87"/>
    </row>
    <row r="7" spans="1:7" ht="15.6" x14ac:dyDescent="0.3">
      <c r="A7" s="7" t="s">
        <v>3</v>
      </c>
      <c r="B7" s="88"/>
      <c r="C7" s="88"/>
      <c r="D7" s="88"/>
      <c r="E7" s="88"/>
      <c r="F7" s="89"/>
    </row>
    <row r="8" spans="1:7" ht="15.6" x14ac:dyDescent="0.3">
      <c r="A8" s="7" t="s">
        <v>4</v>
      </c>
      <c r="B8" s="61"/>
      <c r="C8" s="62" t="s">
        <v>5</v>
      </c>
      <c r="D8" s="88"/>
      <c r="E8" s="88"/>
      <c r="F8" s="89"/>
    </row>
    <row r="9" spans="1:7" ht="15" customHeight="1" x14ac:dyDescent="0.3">
      <c r="A9" s="73"/>
      <c r="B9" s="74"/>
      <c r="C9" s="74"/>
      <c r="D9" s="74"/>
      <c r="E9" s="74"/>
      <c r="F9" s="75"/>
    </row>
    <row r="10" spans="1:7" ht="15.6" x14ac:dyDescent="0.3">
      <c r="A10" s="82" t="s">
        <v>6</v>
      </c>
      <c r="B10" s="83"/>
      <c r="C10" s="80" t="s">
        <v>7</v>
      </c>
      <c r="D10" s="81"/>
      <c r="E10" s="78" t="s">
        <v>8</v>
      </c>
      <c r="F10" s="79"/>
    </row>
    <row r="11" spans="1:7" ht="37.5" customHeight="1" x14ac:dyDescent="0.3">
      <c r="A11" s="84"/>
      <c r="B11" s="85"/>
      <c r="C11" s="11" t="s">
        <v>9</v>
      </c>
      <c r="D11" s="12" t="s">
        <v>10</v>
      </c>
      <c r="E11" s="8" t="s">
        <v>11</v>
      </c>
      <c r="F11" s="4" t="s">
        <v>10</v>
      </c>
      <c r="G11" s="1"/>
    </row>
    <row r="12" spans="1:7" ht="15.6" x14ac:dyDescent="0.3">
      <c r="A12" s="76" t="s">
        <v>12</v>
      </c>
      <c r="B12" s="77"/>
      <c r="C12" s="38"/>
      <c r="D12" s="39"/>
      <c r="E12" s="9">
        <v>2.5</v>
      </c>
      <c r="F12" s="5">
        <f>D12*E12</f>
        <v>0</v>
      </c>
    </row>
    <row r="13" spans="1:7" ht="15.6" x14ac:dyDescent="0.3">
      <c r="A13" s="76" t="s">
        <v>13</v>
      </c>
      <c r="B13" s="77"/>
      <c r="C13" s="38"/>
      <c r="D13" s="39"/>
      <c r="E13" s="9">
        <v>2.5</v>
      </c>
      <c r="F13" s="5">
        <f t="shared" ref="F13:F29" si="0">D13*E13</f>
        <v>0</v>
      </c>
    </row>
    <row r="14" spans="1:7" ht="15.6" x14ac:dyDescent="0.3">
      <c r="A14" s="76" t="s">
        <v>14</v>
      </c>
      <c r="B14" s="77"/>
      <c r="C14" s="38"/>
      <c r="D14" s="39"/>
      <c r="E14" s="9">
        <v>5</v>
      </c>
      <c r="F14" s="5">
        <f t="shared" si="0"/>
        <v>0</v>
      </c>
    </row>
    <row r="15" spans="1:7" ht="15.6" x14ac:dyDescent="0.3">
      <c r="A15" s="76" t="s">
        <v>15</v>
      </c>
      <c r="B15" s="77"/>
      <c r="C15" s="38"/>
      <c r="D15" s="39"/>
      <c r="E15" s="9">
        <v>5.5</v>
      </c>
      <c r="F15" s="5">
        <f t="shared" si="0"/>
        <v>0</v>
      </c>
    </row>
    <row r="16" spans="1:7" ht="15.6" x14ac:dyDescent="0.3">
      <c r="A16" s="76" t="s">
        <v>16</v>
      </c>
      <c r="B16" s="77"/>
      <c r="C16" s="38"/>
      <c r="D16" s="39"/>
      <c r="E16" s="9">
        <v>8</v>
      </c>
      <c r="F16" s="5">
        <f t="shared" si="0"/>
        <v>0</v>
      </c>
    </row>
    <row r="17" spans="1:9" ht="15.6" x14ac:dyDescent="0.3">
      <c r="A17" s="76" t="s">
        <v>17</v>
      </c>
      <c r="B17" s="77"/>
      <c r="C17" s="38"/>
      <c r="D17" s="39"/>
      <c r="E17" s="9">
        <v>4</v>
      </c>
      <c r="F17" s="5">
        <f t="shared" si="0"/>
        <v>0</v>
      </c>
    </row>
    <row r="18" spans="1:9" ht="15.6" x14ac:dyDescent="0.3">
      <c r="A18" s="76" t="s">
        <v>18</v>
      </c>
      <c r="B18" s="77"/>
      <c r="C18" s="38"/>
      <c r="D18" s="39"/>
      <c r="E18" s="9">
        <v>5</v>
      </c>
      <c r="F18" s="5">
        <f t="shared" si="0"/>
        <v>0</v>
      </c>
    </row>
    <row r="19" spans="1:9" ht="15.6" x14ac:dyDescent="0.3">
      <c r="A19" s="76" t="s">
        <v>19</v>
      </c>
      <c r="B19" s="77"/>
      <c r="C19" s="38"/>
      <c r="D19" s="39"/>
      <c r="E19" s="9">
        <v>2</v>
      </c>
      <c r="F19" s="5">
        <f t="shared" si="0"/>
        <v>0</v>
      </c>
    </row>
    <row r="20" spans="1:9" ht="15.6" x14ac:dyDescent="0.3">
      <c r="A20" s="76" t="s">
        <v>20</v>
      </c>
      <c r="B20" s="77"/>
      <c r="C20" s="38"/>
      <c r="D20" s="39"/>
      <c r="E20" s="9">
        <v>1</v>
      </c>
      <c r="F20" s="5">
        <f t="shared" si="0"/>
        <v>0</v>
      </c>
      <c r="I20" s="30"/>
    </row>
    <row r="21" spans="1:9" ht="15.6" x14ac:dyDescent="0.3">
      <c r="A21" s="76" t="s">
        <v>21</v>
      </c>
      <c r="B21" s="77"/>
      <c r="C21" s="38"/>
      <c r="D21" s="39"/>
      <c r="E21" s="9">
        <v>2</v>
      </c>
      <c r="F21" s="5">
        <f t="shared" si="0"/>
        <v>0</v>
      </c>
    </row>
    <row r="22" spans="1:9" ht="15.6" x14ac:dyDescent="0.3">
      <c r="A22" s="76" t="s">
        <v>22</v>
      </c>
      <c r="B22" s="77"/>
      <c r="C22" s="38"/>
      <c r="D22" s="39"/>
      <c r="E22" s="9">
        <v>3</v>
      </c>
      <c r="F22" s="5">
        <f t="shared" si="0"/>
        <v>0</v>
      </c>
    </row>
    <row r="23" spans="1:9" ht="15.6" x14ac:dyDescent="0.3">
      <c r="A23" s="76" t="s">
        <v>23</v>
      </c>
      <c r="B23" s="77"/>
      <c r="C23" s="38"/>
      <c r="D23" s="39"/>
      <c r="E23" s="9">
        <v>4</v>
      </c>
      <c r="F23" s="5">
        <f t="shared" si="0"/>
        <v>0</v>
      </c>
    </row>
    <row r="24" spans="1:9" ht="15.6" x14ac:dyDescent="0.3">
      <c r="A24" s="76" t="s">
        <v>24</v>
      </c>
      <c r="B24" s="77"/>
      <c r="C24" s="38"/>
      <c r="D24" s="39"/>
      <c r="E24" s="9">
        <v>1.5</v>
      </c>
      <c r="F24" s="5">
        <f t="shared" si="0"/>
        <v>0</v>
      </c>
    </row>
    <row r="25" spans="1:9" ht="15.6" x14ac:dyDescent="0.3">
      <c r="A25" s="76" t="s">
        <v>25</v>
      </c>
      <c r="B25" s="77"/>
      <c r="C25" s="38"/>
      <c r="D25" s="39"/>
      <c r="E25" s="9">
        <v>0.5</v>
      </c>
      <c r="F25" s="5">
        <f>D25*E25</f>
        <v>0</v>
      </c>
    </row>
    <row r="26" spans="1:9" ht="15.6" x14ac:dyDescent="0.3">
      <c r="A26" s="76" t="s">
        <v>26</v>
      </c>
      <c r="B26" s="77"/>
      <c r="C26" s="38"/>
      <c r="D26" s="39"/>
      <c r="E26" s="9">
        <v>1.5</v>
      </c>
      <c r="F26" s="5">
        <f t="shared" si="0"/>
        <v>0</v>
      </c>
    </row>
    <row r="27" spans="1:9" ht="15.6" x14ac:dyDescent="0.3">
      <c r="A27" s="76" t="s">
        <v>27</v>
      </c>
      <c r="B27" s="77"/>
      <c r="C27" s="38"/>
      <c r="D27" s="39"/>
      <c r="E27" s="9">
        <v>4</v>
      </c>
      <c r="F27" s="5">
        <f t="shared" si="0"/>
        <v>0</v>
      </c>
    </row>
    <row r="28" spans="1:9" ht="15.6" x14ac:dyDescent="0.3">
      <c r="A28" s="76" t="s">
        <v>28</v>
      </c>
      <c r="B28" s="77"/>
      <c r="C28" s="38"/>
      <c r="D28" s="39"/>
      <c r="E28" s="9">
        <v>10</v>
      </c>
      <c r="F28" s="5">
        <f t="shared" si="0"/>
        <v>0</v>
      </c>
    </row>
    <row r="29" spans="1:9" ht="15.6" x14ac:dyDescent="0.3">
      <c r="A29" s="76" t="s">
        <v>29</v>
      </c>
      <c r="B29" s="77"/>
      <c r="C29" s="40"/>
      <c r="D29" s="41"/>
      <c r="E29" s="9">
        <v>2</v>
      </c>
      <c r="F29" s="5">
        <f t="shared" si="0"/>
        <v>0</v>
      </c>
    </row>
    <row r="30" spans="1:9" ht="15.6" x14ac:dyDescent="0.3">
      <c r="A30" s="101" t="s">
        <v>30</v>
      </c>
      <c r="B30" s="102"/>
      <c r="C30" s="97"/>
      <c r="D30" s="99"/>
      <c r="E30" s="9">
        <v>2.5</v>
      </c>
      <c r="F30" s="5">
        <f>IF(D30&lt;&gt;0,E30,0)</f>
        <v>0</v>
      </c>
    </row>
    <row r="31" spans="1:9" ht="15.6" x14ac:dyDescent="0.3">
      <c r="A31" s="103" t="s">
        <v>31</v>
      </c>
      <c r="B31" s="104"/>
      <c r="C31" s="98"/>
      <c r="D31" s="100"/>
      <c r="E31" s="9">
        <v>1</v>
      </c>
      <c r="F31" s="5">
        <f>IF(D30&lt;&gt;0,(D30-1)*E31,0)</f>
        <v>0</v>
      </c>
    </row>
    <row r="32" spans="1:9" ht="15.6" x14ac:dyDescent="0.3">
      <c r="A32" s="76" t="s">
        <v>32</v>
      </c>
      <c r="B32" s="77"/>
      <c r="C32" s="42"/>
      <c r="D32" s="43"/>
      <c r="E32" s="10"/>
      <c r="F32" s="5">
        <f>D32*E32</f>
        <v>0</v>
      </c>
    </row>
    <row r="33" spans="1:6" ht="15.6" x14ac:dyDescent="0.3">
      <c r="A33" s="93" t="s">
        <v>33</v>
      </c>
      <c r="B33" s="94"/>
      <c r="C33" s="40"/>
      <c r="D33" s="41"/>
      <c r="E33" s="46">
        <v>4</v>
      </c>
      <c r="F33" s="5">
        <f>D33*E33</f>
        <v>0</v>
      </c>
    </row>
    <row r="34" spans="1:6" ht="15.6" x14ac:dyDescent="0.3">
      <c r="A34" s="93"/>
      <c r="B34" s="94"/>
      <c r="C34" s="40"/>
      <c r="D34" s="41"/>
      <c r="E34" s="46"/>
      <c r="F34" s="5">
        <f>D34*E34</f>
        <v>0</v>
      </c>
    </row>
    <row r="35" spans="1:6" ht="15.6" x14ac:dyDescent="0.3">
      <c r="A35" s="93"/>
      <c r="B35" s="94"/>
      <c r="C35" s="40"/>
      <c r="D35" s="41"/>
      <c r="E35" s="46"/>
      <c r="F35" s="5">
        <f>D35*E35</f>
        <v>0</v>
      </c>
    </row>
    <row r="36" spans="1:6" ht="16.2" thickBot="1" x14ac:dyDescent="0.35">
      <c r="A36" s="95"/>
      <c r="B36" s="96"/>
      <c r="C36" s="44"/>
      <c r="D36" s="45"/>
      <c r="E36" s="46"/>
      <c r="F36" s="5">
        <f>D36*E36</f>
        <v>0</v>
      </c>
    </row>
    <row r="37" spans="1:6" ht="16.2" thickTop="1" x14ac:dyDescent="0.3">
      <c r="A37" s="2"/>
      <c r="B37" s="48" t="s">
        <v>34</v>
      </c>
      <c r="C37" s="6">
        <f>SUM(C12:C36)</f>
        <v>0</v>
      </c>
      <c r="D37" s="6">
        <f>SUM(D12:D36)</f>
        <v>0</v>
      </c>
      <c r="E37" s="48"/>
      <c r="F37" s="3">
        <f>SUM(F12:F36)</f>
        <v>0</v>
      </c>
    </row>
    <row r="38" spans="1:6" ht="16.5" customHeight="1" x14ac:dyDescent="0.3">
      <c r="A38" s="35"/>
      <c r="B38" s="36"/>
      <c r="C38" s="34"/>
      <c r="D38" s="34"/>
      <c r="E38" s="49" t="s">
        <v>35</v>
      </c>
      <c r="F38" s="37">
        <f>IF(F37=0,0,IF(F37&lt;=800,((-(9.72086984480664E-15*F37^6)+(2.56561882783769E-11*F37^5)-(2.65145936760233E-08*F37^4)+(0.0000135866987881483*F37^3)-(0.00368698645254995*F37^2)+(0.702895771634758*F37)+22.3923943137634)-(-(9.69291299515827E-15*F37^6)+(2.65194828714138E-11*F37^5)-(2.80316818134299E-08*F37^4)+(0.0000143965810950886*F37^3)-(0.00373433271565204*F37^2)+(0.660385522174693*F37)+3.02737411724229))*'Curve Fit Data'!O65+(-(9.69291299515827E-15*F37^6)+(2.65194828714138E-11*F37^5)-(2.80316818134299E-08*F37^4)+(0.0000143965810950886*F37^3)-(0.00373433271565204*F37^2)+(0.660385522174693*F37)+3.02737411724229),IF(F37&lt;=3000,-8.35548219322961E-06*F37^2+0.144182979896859*F37+70.3833016827866,F37*'Curve Fit Data'!G108/'Curve Fit Data'!F108)))</f>
        <v>0</v>
      </c>
    </row>
    <row r="39" spans="1:6" ht="16.5" customHeight="1" x14ac:dyDescent="0.35">
      <c r="A39" s="35"/>
      <c r="B39" s="36"/>
      <c r="C39" s="34"/>
      <c r="D39" s="60" t="s">
        <v>36</v>
      </c>
      <c r="E39" s="49" t="s">
        <v>37</v>
      </c>
      <c r="F39" s="47"/>
    </row>
    <row r="40" spans="1:6" ht="16.5" customHeight="1" thickBot="1" x14ac:dyDescent="0.35">
      <c r="A40" s="55"/>
      <c r="B40" s="56"/>
      <c r="C40" s="57"/>
      <c r="D40" s="57"/>
      <c r="E40" s="58" t="s">
        <v>38</v>
      </c>
      <c r="F40" s="59">
        <f>SUM(F38:F39)</f>
        <v>0</v>
      </c>
    </row>
    <row r="41" spans="1:6" ht="18.600000000000001" thickTop="1" x14ac:dyDescent="0.35">
      <c r="A41" s="35"/>
      <c r="B41" s="52"/>
      <c r="C41" s="52"/>
      <c r="E41" s="53" t="s">
        <v>39</v>
      </c>
      <c r="F41" s="54" t="str">
        <f>IF(OR(F39="",F38="Exceeds Sizing Chart"),"",IF(F40&lt;=50,"1 inch",IF(F40&lt;=190,"2 inch",IF(F40&lt;=750,"4 inch",IF(F40&lt;=1600,"6 inch",IF(F40&lt;=2800,"8 inch","See City Staff"))))))</f>
        <v/>
      </c>
    </row>
    <row r="42" spans="1:6" ht="18.600000000000001" thickBot="1" x14ac:dyDescent="0.4">
      <c r="A42" s="29"/>
      <c r="B42" s="33"/>
      <c r="C42" s="33"/>
      <c r="D42" s="32"/>
      <c r="E42" s="51" t="s">
        <v>40</v>
      </c>
      <c r="F42" s="50" t="str">
        <f>IF(F39="","",IF(F40&lt;=30,"¾ inch",IF(F40&lt;=50,"1 inch",IF(F40&lt;=120,"1.5 inch",IF(AND(F40&lt;=190,F39&lt;=160),"2 inch",IF(AND(F40&lt;=435,F39&lt;=400),"3 inch",IF(F40&lt;=750,"4 inch",IF(F40&lt;=1600,"6 inch",IF(AND(F40&lt;=2800,F39&lt;=2700),"8 inch","See City Staff")))))))))</f>
        <v/>
      </c>
    </row>
  </sheetData>
  <sheetProtection algorithmName="SHA-512" hashValue="jdxpuknhmkimZ/XabYkt3Ns0b8yLgqp8no4W58P5U363LOP1MFN7nWZjinN4iuZKU2K9DFqPsjh97jI+nav4cA==" saltValue="IOwsTuxn8O10Ukesh7Pmig==" spinCount="100000" sheet="1" selectLockedCells="1"/>
  <mergeCells count="38">
    <mergeCell ref="A15:B15"/>
    <mergeCell ref="A14:B14"/>
    <mergeCell ref="A13:B13"/>
    <mergeCell ref="C30:C31"/>
    <mergeCell ref="D30:D31"/>
    <mergeCell ref="A30:B30"/>
    <mergeCell ref="A31:B31"/>
    <mergeCell ref="A21:B21"/>
    <mergeCell ref="A28:B28"/>
    <mergeCell ref="A29:B29"/>
    <mergeCell ref="A16:B16"/>
    <mergeCell ref="A17:B17"/>
    <mergeCell ref="A19:B19"/>
    <mergeCell ref="A20:B20"/>
    <mergeCell ref="A24:B24"/>
    <mergeCell ref="A18:B18"/>
    <mergeCell ref="A35:B35"/>
    <mergeCell ref="A36:B36"/>
    <mergeCell ref="A34:B34"/>
    <mergeCell ref="A33:B33"/>
    <mergeCell ref="A32:B32"/>
    <mergeCell ref="A26:B26"/>
    <mergeCell ref="A22:B22"/>
    <mergeCell ref="A23:B23"/>
    <mergeCell ref="A27:B27"/>
    <mergeCell ref="A25:B25"/>
    <mergeCell ref="A1:F1"/>
    <mergeCell ref="A2:F2"/>
    <mergeCell ref="A5:F5"/>
    <mergeCell ref="A9:F9"/>
    <mergeCell ref="A12:B12"/>
    <mergeCell ref="E10:F10"/>
    <mergeCell ref="C10:D10"/>
    <mergeCell ref="A10:B11"/>
    <mergeCell ref="B6:F6"/>
    <mergeCell ref="B7:F7"/>
    <mergeCell ref="D8:F8"/>
    <mergeCell ref="A3:F4"/>
  </mergeCells>
  <phoneticPr fontId="4" type="noConversion"/>
  <conditionalFormatting sqref="F12:F37 C37:D37">
    <cfRule type="cellIs" dxfId="2" priority="1" stopIfTrue="1" operator="equal">
      <formula>0</formula>
    </cfRule>
  </conditionalFormatting>
  <conditionalFormatting sqref="F38:F40">
    <cfRule type="expression" dxfId="1" priority="2" stopIfTrue="1">
      <formula>AND(SUM($F$12:$F$36)=0,$F$39=0)</formula>
    </cfRule>
  </conditionalFormatting>
  <conditionalFormatting sqref="F41:F42">
    <cfRule type="expression" dxfId="0" priority="3" stopIfTrue="1">
      <formula>SUM($F$12:$F$36)+$F$39=0</formula>
    </cfRule>
  </conditionalFormatting>
  <printOptions horizontalCentered="1" verticalCentered="1"/>
  <pageMargins left="0.7" right="0.7" top="0.5" bottom="0.5" header="0.3" footer="0.3"/>
  <pageSetup scale="77" orientation="landscape" r:id="rId1"/>
  <headerFooter>
    <oddHeader>&amp;R&amp;D &amp;T</oddHeader>
    <oddFooter>&amp;LRevised 8/6/2025&amp;RPage &amp;P of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8"/>
  <sheetViews>
    <sheetView workbookViewId="0">
      <pane ySplit="2" topLeftCell="A3" activePane="bottomLeft" state="frozen"/>
      <selection pane="bottomLeft" sqref="A1:E1"/>
    </sheetView>
  </sheetViews>
  <sheetFormatPr defaultRowHeight="14.4" x14ac:dyDescent="0.3"/>
  <cols>
    <col min="2" max="2" width="17.6640625" customWidth="1"/>
    <col min="3" max="3" width="24" customWidth="1"/>
    <col min="4" max="4" width="20.109375" customWidth="1"/>
    <col min="7" max="7" width="18" customWidth="1"/>
    <col min="8" max="8" width="22.6640625" customWidth="1"/>
    <col min="9" max="9" width="18.6640625" customWidth="1"/>
  </cols>
  <sheetData>
    <row r="1" spans="1:11" x14ac:dyDescent="0.3">
      <c r="A1" s="107" t="s">
        <v>41</v>
      </c>
      <c r="B1" s="108"/>
      <c r="C1" s="108"/>
      <c r="D1" s="108"/>
      <c r="E1" s="109"/>
      <c r="F1" s="110" t="s">
        <v>42</v>
      </c>
      <c r="G1" s="108"/>
      <c r="H1" s="108"/>
      <c r="I1" s="108"/>
      <c r="J1" s="111"/>
    </row>
    <row r="2" spans="1:11" x14ac:dyDescent="0.3">
      <c r="A2" s="22" t="s">
        <v>43</v>
      </c>
      <c r="B2" s="21" t="s">
        <v>44</v>
      </c>
      <c r="C2" s="21" t="s">
        <v>45</v>
      </c>
      <c r="D2" s="21" t="s">
        <v>46</v>
      </c>
      <c r="E2" s="24" t="s">
        <v>47</v>
      </c>
      <c r="F2" s="23" t="s">
        <v>43</v>
      </c>
      <c r="G2" s="21" t="s">
        <v>44</v>
      </c>
      <c r="H2" s="21" t="s">
        <v>45</v>
      </c>
      <c r="I2" s="21" t="s">
        <v>46</v>
      </c>
      <c r="J2" s="25" t="s">
        <v>47</v>
      </c>
    </row>
    <row r="3" spans="1:11" x14ac:dyDescent="0.3">
      <c r="A3" s="13">
        <v>0</v>
      </c>
      <c r="B3" s="14"/>
      <c r="C3" s="14"/>
      <c r="D3" s="14"/>
      <c r="E3" s="20"/>
      <c r="F3" s="18">
        <v>0</v>
      </c>
      <c r="G3" s="14"/>
      <c r="H3" s="14"/>
      <c r="I3" s="14"/>
      <c r="J3" s="15"/>
      <c r="K3" s="105" t="s">
        <v>48</v>
      </c>
    </row>
    <row r="4" spans="1:11" x14ac:dyDescent="0.3">
      <c r="A4" s="13">
        <v>5</v>
      </c>
      <c r="B4" s="14"/>
      <c r="C4" s="14"/>
      <c r="D4" s="14"/>
      <c r="E4" s="20"/>
      <c r="F4" s="18">
        <v>5</v>
      </c>
      <c r="G4" s="14"/>
      <c r="H4" s="14"/>
      <c r="I4" s="14"/>
      <c r="J4" s="15"/>
      <c r="K4" s="105"/>
    </row>
    <row r="5" spans="1:11" x14ac:dyDescent="0.3">
      <c r="A5" s="13">
        <v>10</v>
      </c>
      <c r="B5" s="14">
        <v>27</v>
      </c>
      <c r="C5" s="14"/>
      <c r="D5" s="14">
        <f>-(9.72086984480664E-15*A5^6)+(2.56561882783769E-11*A5^5)-(2.65145936760233E-08*A5^4)+(0.0000135866987881483*A5^3)-(0.00368698645254995*A5^2)+(0.702895771634758*A5)+22.3923943137634</f>
        <v>29.065977493605331</v>
      </c>
      <c r="E5" s="26">
        <f>D5-B5</f>
        <v>2.065977493605331</v>
      </c>
      <c r="F5" s="18">
        <v>10</v>
      </c>
      <c r="G5" s="14">
        <v>8</v>
      </c>
      <c r="H5" s="14"/>
      <c r="I5" s="14">
        <f>-(9.69291299515827E-15*F5^6)+(2.65194828714138E-11*F5^5)-(2.80316818134299E-08*F5^4)+(0.0000143965810950886*F5^3)-(0.00373433271565204*F5^2)+(0.660385522174693*F5)+3.02737411724229</f>
        <v>9.2719149739563456</v>
      </c>
      <c r="J5" s="28">
        <f>I5-G5</f>
        <v>1.2719149739563456</v>
      </c>
      <c r="K5" s="105"/>
    </row>
    <row r="6" spans="1:11" x14ac:dyDescent="0.3">
      <c r="A6" s="13">
        <v>15</v>
      </c>
      <c r="B6" s="14">
        <v>32</v>
      </c>
      <c r="C6" s="14">
        <f>B6-B5</f>
        <v>5</v>
      </c>
      <c r="D6" s="14">
        <f t="shared" ref="D6:D64" si="0">-(9.72086984480664E-15*A6^6)+(2.56561882783769E-11*A6^5)-(2.65145936760233E-08*A6^4)+(0.0000135866987881483*A6^3)-(0.00368698645254995*A6^2)+(0.702895771634758*A6)+22.3923943137634</f>
        <v>32.150791115507374</v>
      </c>
      <c r="E6" s="26">
        <f t="shared" ref="E6:E69" si="1">D6-B6</f>
        <v>0.15079111550737423</v>
      </c>
      <c r="F6" s="18">
        <v>15</v>
      </c>
      <c r="G6" s="14">
        <v>12</v>
      </c>
      <c r="H6" s="14">
        <f>G6-G5</f>
        <v>4</v>
      </c>
      <c r="I6" s="14">
        <f t="shared" ref="I6:I64" si="2">-(9.69291299515827E-15*F6^6)+(2.65194828714138E-11*F6^5)-(2.80316818134299E-08*F6^4)+(0.0000143965810950886*F6^3)-(0.00373433271565204*F6^2)+(0.660385522174693*F6)+3.02737411724229</f>
        <v>12.140121473969065</v>
      </c>
      <c r="J6" s="28">
        <f t="shared" ref="J6:J69" si="3">I6-G6</f>
        <v>0.14012147396906549</v>
      </c>
      <c r="K6" s="105"/>
    </row>
    <row r="7" spans="1:11" x14ac:dyDescent="0.3">
      <c r="A7" s="13">
        <v>20</v>
      </c>
      <c r="B7" s="14">
        <v>35</v>
      </c>
      <c r="C7" s="14">
        <f t="shared" ref="C7:C70" si="4">B7-B6</f>
        <v>3</v>
      </c>
      <c r="D7" s="14">
        <f t="shared" si="0"/>
        <v>35.080047898422421</v>
      </c>
      <c r="E7" s="26">
        <f t="shared" si="1"/>
        <v>8.0047898422421326E-2</v>
      </c>
      <c r="F7" s="18">
        <v>20</v>
      </c>
      <c r="G7" s="14">
        <v>15</v>
      </c>
      <c r="H7" s="14">
        <f t="shared" ref="H7:H70" si="5">G7-G6</f>
        <v>3</v>
      </c>
      <c r="I7" s="14">
        <f t="shared" si="2"/>
        <v>14.852123296144653</v>
      </c>
      <c r="J7" s="28">
        <f t="shared" si="3"/>
        <v>-0.14787670385534746</v>
      </c>
      <c r="K7" s="105"/>
    </row>
    <row r="8" spans="1:11" x14ac:dyDescent="0.3">
      <c r="A8" s="13">
        <v>25</v>
      </c>
      <c r="B8" s="14">
        <v>38</v>
      </c>
      <c r="C8" s="14">
        <f t="shared" si="4"/>
        <v>3</v>
      </c>
      <c r="D8" s="14">
        <f t="shared" si="0"/>
        <v>37.862605152653167</v>
      </c>
      <c r="E8" s="26">
        <f t="shared" si="1"/>
        <v>-0.13739484734683316</v>
      </c>
      <c r="F8" s="18">
        <v>25</v>
      </c>
      <c r="G8" s="14">
        <v>18</v>
      </c>
      <c r="H8" s="14">
        <f t="shared" si="5"/>
        <v>3</v>
      </c>
      <c r="I8" s="14">
        <f t="shared" si="2"/>
        <v>17.417307541120557</v>
      </c>
      <c r="J8" s="28">
        <f t="shared" si="3"/>
        <v>-0.58269245887944265</v>
      </c>
      <c r="K8" s="105"/>
    </row>
    <row r="9" spans="1:11" x14ac:dyDescent="0.3">
      <c r="A9" s="13">
        <v>30</v>
      </c>
      <c r="B9" s="14">
        <v>41</v>
      </c>
      <c r="C9" s="14">
        <f t="shared" si="4"/>
        <v>3</v>
      </c>
      <c r="D9" s="14">
        <f t="shared" si="0"/>
        <v>40.506960060774659</v>
      </c>
      <c r="E9" s="26">
        <f t="shared" si="1"/>
        <v>-0.49303993922534062</v>
      </c>
      <c r="F9" s="18">
        <v>30</v>
      </c>
      <c r="G9" s="14">
        <v>20</v>
      </c>
      <c r="H9" s="14">
        <f t="shared" si="5"/>
        <v>2</v>
      </c>
      <c r="I9" s="14">
        <f t="shared" si="2"/>
        <v>19.844679722994961</v>
      </c>
      <c r="J9" s="28">
        <f t="shared" si="3"/>
        <v>-0.15532027700503903</v>
      </c>
      <c r="K9" s="105"/>
    </row>
    <row r="10" spans="1:11" x14ac:dyDescent="0.3">
      <c r="A10" s="13">
        <v>35</v>
      </c>
      <c r="B10" s="14">
        <v>44</v>
      </c>
      <c r="C10" s="14">
        <f t="shared" si="4"/>
        <v>3</v>
      </c>
      <c r="D10" s="14">
        <f t="shared" si="0"/>
        <v>43.02125880658587</v>
      </c>
      <c r="E10" s="26">
        <f t="shared" si="1"/>
        <v>-0.97874119341413035</v>
      </c>
      <c r="F10" s="18">
        <v>35</v>
      </c>
      <c r="G10" s="14">
        <v>22</v>
      </c>
      <c r="H10" s="14">
        <f t="shared" si="5"/>
        <v>2</v>
      </c>
      <c r="I10" s="14">
        <f t="shared" si="2"/>
        <v>22.142873223429113</v>
      </c>
      <c r="J10" s="28">
        <f t="shared" si="3"/>
        <v>0.14287322342911324</v>
      </c>
      <c r="K10" s="105"/>
    </row>
    <row r="11" spans="1:11" x14ac:dyDescent="0.3">
      <c r="A11" s="13">
        <v>40</v>
      </c>
      <c r="B11" s="14">
        <v>46</v>
      </c>
      <c r="C11" s="14">
        <f t="shared" si="4"/>
        <v>2</v>
      </c>
      <c r="D11" s="14">
        <f t="shared" si="0"/>
        <v>45.413305594701498</v>
      </c>
      <c r="E11" s="26">
        <f t="shared" si="1"/>
        <v>-0.58669440529850192</v>
      </c>
      <c r="F11" s="18">
        <v>40</v>
      </c>
      <c r="G11" s="14">
        <v>25</v>
      </c>
      <c r="H11" s="14">
        <f t="shared" si="5"/>
        <v>3</v>
      </c>
      <c r="I11" s="14">
        <f t="shared" si="2"/>
        <v>24.320158636704441</v>
      </c>
      <c r="J11" s="28">
        <f t="shared" si="3"/>
        <v>-0.67984136329555866</v>
      </c>
      <c r="K11" s="105"/>
    </row>
    <row r="12" spans="1:11" x14ac:dyDescent="0.3">
      <c r="A12" s="13">
        <v>45</v>
      </c>
      <c r="B12" s="14">
        <v>48</v>
      </c>
      <c r="C12" s="14">
        <f t="shared" si="4"/>
        <v>2</v>
      </c>
      <c r="D12" s="14">
        <f t="shared" si="0"/>
        <v>47.690571560783923</v>
      </c>
      <c r="E12" s="26">
        <f t="shared" si="1"/>
        <v>-0.30942843921607732</v>
      </c>
      <c r="F12" s="18">
        <v>45</v>
      </c>
      <c r="G12" s="14">
        <v>27</v>
      </c>
      <c r="H12" s="14">
        <f t="shared" si="5"/>
        <v>2</v>
      </c>
      <c r="I12" s="14">
        <f t="shared" si="2"/>
        <v>26.384453005734343</v>
      </c>
      <c r="J12" s="28">
        <f t="shared" si="3"/>
        <v>-0.61554699426565662</v>
      </c>
      <c r="K12" s="105"/>
    </row>
    <row r="13" spans="1:11" x14ac:dyDescent="0.3">
      <c r="A13" s="13">
        <v>50</v>
      </c>
      <c r="B13" s="14">
        <v>51</v>
      </c>
      <c r="C13" s="14">
        <f t="shared" si="4"/>
        <v>3</v>
      </c>
      <c r="D13" s="14">
        <f t="shared" si="0"/>
        <v>49.860203572415486</v>
      </c>
      <c r="E13" s="26">
        <f t="shared" si="1"/>
        <v>-1.139796427584514</v>
      </c>
      <c r="F13" s="18">
        <v>50</v>
      </c>
      <c r="G13" s="14">
        <v>28</v>
      </c>
      <c r="H13" s="14">
        <f t="shared" si="5"/>
        <v>1</v>
      </c>
      <c r="I13" s="14">
        <f t="shared" si="2"/>
        <v>28.343328949030745</v>
      </c>
      <c r="J13" s="28">
        <f t="shared" si="3"/>
        <v>0.34332894903074518</v>
      </c>
      <c r="K13" s="105"/>
    </row>
    <row r="14" spans="1:11" x14ac:dyDescent="0.3">
      <c r="A14" s="13">
        <v>55</v>
      </c>
      <c r="B14" s="14">
        <v>53</v>
      </c>
      <c r="C14" s="14">
        <f t="shared" si="4"/>
        <v>2</v>
      </c>
      <c r="D14" s="14">
        <f t="shared" si="0"/>
        <v>51.929032920610837</v>
      </c>
      <c r="E14" s="26">
        <f t="shared" si="1"/>
        <v>-1.0709670793891632</v>
      </c>
      <c r="F14" s="18">
        <v>55</v>
      </c>
      <c r="G14" s="14">
        <v>30</v>
      </c>
      <c r="H14" s="14">
        <f t="shared" si="5"/>
        <v>2</v>
      </c>
      <c r="I14" s="14">
        <f t="shared" si="2"/>
        <v>30.204023678625362</v>
      </c>
      <c r="J14" s="28">
        <f t="shared" si="3"/>
        <v>0.20402367862536153</v>
      </c>
      <c r="K14" s="105"/>
    </row>
    <row r="15" spans="1:11" x14ac:dyDescent="0.3">
      <c r="A15" s="13">
        <v>60</v>
      </c>
      <c r="B15" s="14">
        <v>55</v>
      </c>
      <c r="C15" s="14">
        <f t="shared" si="4"/>
        <v>2</v>
      </c>
      <c r="D15" s="14">
        <f t="shared" si="0"/>
        <v>53.903583901969625</v>
      </c>
      <c r="E15" s="26">
        <f t="shared" si="1"/>
        <v>-1.0964160980303745</v>
      </c>
      <c r="F15" s="18">
        <v>60</v>
      </c>
      <c r="G15" s="14">
        <v>32</v>
      </c>
      <c r="H15" s="14">
        <f t="shared" si="5"/>
        <v>2</v>
      </c>
      <c r="I15" s="14">
        <f t="shared" si="2"/>
        <v>31.973447908945722</v>
      </c>
      <c r="J15" s="28">
        <f t="shared" si="3"/>
        <v>-2.6552091054277582E-2</v>
      </c>
      <c r="K15" s="105"/>
    </row>
    <row r="16" spans="1:11" x14ac:dyDescent="0.3">
      <c r="A16" s="13">
        <v>65</v>
      </c>
      <c r="B16" s="14">
        <v>56</v>
      </c>
      <c r="C16" s="14">
        <f t="shared" si="4"/>
        <v>1</v>
      </c>
      <c r="D16" s="14">
        <f t="shared" si="0"/>
        <v>55.790082291469332</v>
      </c>
      <c r="E16" s="26">
        <f t="shared" si="1"/>
        <v>-0.20991770853066782</v>
      </c>
      <c r="F16" s="18">
        <v>65</v>
      </c>
      <c r="G16" s="14">
        <v>34</v>
      </c>
      <c r="H16" s="14">
        <f t="shared" si="5"/>
        <v>2</v>
      </c>
      <c r="I16" s="14">
        <f t="shared" si="2"/>
        <v>33.658194656645847</v>
      </c>
      <c r="J16" s="28">
        <f t="shared" si="3"/>
        <v>-0.34180534335415302</v>
      </c>
      <c r="K16" s="105"/>
    </row>
    <row r="17" spans="1:11" x14ac:dyDescent="0.3">
      <c r="A17" s="13">
        <v>70</v>
      </c>
      <c r="B17" s="14">
        <v>58</v>
      </c>
      <c r="C17" s="14">
        <f t="shared" si="4"/>
        <v>2</v>
      </c>
      <c r="D17" s="14">
        <f t="shared" si="0"/>
        <v>57.594463705898349</v>
      </c>
      <c r="E17" s="26">
        <f t="shared" si="1"/>
        <v>-0.40553629410165115</v>
      </c>
      <c r="F17" s="18">
        <v>70</v>
      </c>
      <c r="G17" s="14">
        <v>36</v>
      </c>
      <c r="H17" s="14">
        <f t="shared" si="5"/>
        <v>2</v>
      </c>
      <c r="I17" s="14">
        <f t="shared" si="2"/>
        <v>35.26454793139176</v>
      </c>
      <c r="J17" s="28">
        <f t="shared" si="3"/>
        <v>-0.73545206860823953</v>
      </c>
      <c r="K17" s="105"/>
    </row>
    <row r="18" spans="1:11" x14ac:dyDescent="0.3">
      <c r="A18" s="13">
        <v>75</v>
      </c>
      <c r="B18" s="14">
        <v>59</v>
      </c>
      <c r="C18" s="14">
        <f t="shared" si="4"/>
        <v>1</v>
      </c>
      <c r="D18" s="14">
        <f t="shared" si="0"/>
        <v>59.322381857929273</v>
      </c>
      <c r="E18" s="26">
        <f t="shared" si="1"/>
        <v>0.32238185792927254</v>
      </c>
      <c r="F18" s="18">
        <v>75</v>
      </c>
      <c r="G18" s="14">
        <v>37</v>
      </c>
      <c r="H18" s="14">
        <f t="shared" si="5"/>
        <v>1</v>
      </c>
      <c r="I18" s="14">
        <f t="shared" si="2"/>
        <v>36.798491317601659</v>
      </c>
      <c r="J18" s="28">
        <f t="shared" si="3"/>
        <v>-0.20150868239834097</v>
      </c>
      <c r="K18" s="105"/>
    </row>
    <row r="19" spans="1:11" x14ac:dyDescent="0.3">
      <c r="A19" s="13">
        <v>80</v>
      </c>
      <c r="B19" s="14">
        <v>60</v>
      </c>
      <c r="C19" s="14">
        <f t="shared" si="4"/>
        <v>1</v>
      </c>
      <c r="D19" s="14">
        <f t="shared" si="0"/>
        <v>60.979216700832367</v>
      </c>
      <c r="E19" s="26">
        <f t="shared" si="1"/>
        <v>0.97921670083236734</v>
      </c>
      <c r="F19" s="18">
        <v>80</v>
      </c>
      <c r="G19" s="14">
        <v>38</v>
      </c>
      <c r="H19" s="14">
        <f t="shared" si="5"/>
        <v>1</v>
      </c>
      <c r="I19" s="14">
        <f t="shared" si="2"/>
        <v>38.265716447140797</v>
      </c>
      <c r="J19" s="28">
        <f t="shared" si="3"/>
        <v>0.26571644714079667</v>
      </c>
      <c r="K19" s="105"/>
    </row>
    <row r="20" spans="1:11" x14ac:dyDescent="0.3">
      <c r="A20" s="13">
        <v>85</v>
      </c>
      <c r="B20" s="14">
        <v>62</v>
      </c>
      <c r="C20" s="14">
        <f t="shared" si="4"/>
        <v>2</v>
      </c>
      <c r="D20" s="14">
        <f t="shared" si="0"/>
        <v>62.570082463829294</v>
      </c>
      <c r="E20" s="26">
        <f t="shared" si="1"/>
        <v>0.57008246382929428</v>
      </c>
      <c r="F20" s="18">
        <v>85</v>
      </c>
      <c r="G20" s="14">
        <v>40</v>
      </c>
      <c r="H20" s="14">
        <f t="shared" si="5"/>
        <v>2</v>
      </c>
      <c r="I20" s="14">
        <f t="shared" si="2"/>
        <v>39.671631362971191</v>
      </c>
      <c r="J20" s="28">
        <f t="shared" si="3"/>
        <v>-0.32836863702880947</v>
      </c>
      <c r="K20" s="105"/>
    </row>
    <row r="21" spans="1:11" x14ac:dyDescent="0.3">
      <c r="A21" s="13">
        <v>90</v>
      </c>
      <c r="B21" s="14">
        <v>64</v>
      </c>
      <c r="C21" s="14">
        <f t="shared" si="4"/>
        <v>2</v>
      </c>
      <c r="D21" s="14">
        <f t="shared" si="0"/>
        <v>64.099835578087038</v>
      </c>
      <c r="E21" s="26">
        <f t="shared" si="1"/>
        <v>9.9835578087038357E-2</v>
      </c>
      <c r="F21" s="18">
        <v>90</v>
      </c>
      <c r="G21" s="14">
        <v>41</v>
      </c>
      <c r="H21" s="14">
        <f t="shared" si="5"/>
        <v>1</v>
      </c>
      <c r="I21" s="14">
        <f t="shared" si="2"/>
        <v>41.021368773755945</v>
      </c>
      <c r="J21" s="28">
        <f t="shared" si="3"/>
        <v>2.1368773755945369E-2</v>
      </c>
      <c r="K21" s="105"/>
    </row>
    <row r="22" spans="1:11" x14ac:dyDescent="0.3">
      <c r="A22" s="13">
        <v>95</v>
      </c>
      <c r="B22" s="14">
        <v>65</v>
      </c>
      <c r="C22" s="14">
        <f t="shared" si="4"/>
        <v>1</v>
      </c>
      <c r="D22" s="14">
        <f t="shared" si="0"/>
        <v>65.573082493352075</v>
      </c>
      <c r="E22" s="26">
        <f t="shared" si="1"/>
        <v>0.57308249335207506</v>
      </c>
      <c r="F22" s="18">
        <v>95</v>
      </c>
      <c r="G22" s="14">
        <v>42</v>
      </c>
      <c r="H22" s="14">
        <f t="shared" si="5"/>
        <v>1</v>
      </c>
      <c r="I22" s="14">
        <f t="shared" si="2"/>
        <v>42.319794199418361</v>
      </c>
      <c r="J22" s="28">
        <f t="shared" si="3"/>
        <v>0.31979419941836085</v>
      </c>
      <c r="K22" s="105"/>
    </row>
    <row r="23" spans="1:11" x14ac:dyDescent="0.3">
      <c r="A23" s="13">
        <v>100</v>
      </c>
      <c r="B23" s="14">
        <v>67</v>
      </c>
      <c r="C23" s="14">
        <f t="shared" si="4"/>
        <v>2</v>
      </c>
      <c r="D23" s="14">
        <f t="shared" si="0"/>
        <v>66.994187385224635</v>
      </c>
      <c r="E23" s="26">
        <f t="shared" si="1"/>
        <v>-5.8126147753654323E-3</v>
      </c>
      <c r="F23" s="18">
        <v>100</v>
      </c>
      <c r="G23" s="14">
        <v>44</v>
      </c>
      <c r="H23" s="14">
        <f t="shared" si="5"/>
        <v>2</v>
      </c>
      <c r="I23" s="14">
        <f t="shared" si="2"/>
        <v>43.571514007655779</v>
      </c>
      <c r="J23" s="28">
        <f t="shared" si="3"/>
        <v>-0.42848599234422124</v>
      </c>
      <c r="K23" s="105"/>
    </row>
    <row r="24" spans="1:11" x14ac:dyDescent="0.3">
      <c r="A24" s="13">
        <v>105</v>
      </c>
      <c r="B24" s="14">
        <v>68</v>
      </c>
      <c r="C24" s="14">
        <f t="shared" si="4"/>
        <v>1</v>
      </c>
      <c r="D24" s="14">
        <f t="shared" si="0"/>
        <v>68.36727975307339</v>
      </c>
      <c r="E24" s="26">
        <f t="shared" si="1"/>
        <v>0.36727975307339022</v>
      </c>
      <c r="F24" s="18">
        <v>105</v>
      </c>
      <c r="G24" s="14">
        <v>45</v>
      </c>
      <c r="H24" s="14">
        <f t="shared" si="5"/>
        <v>1</v>
      </c>
      <c r="I24" s="14">
        <f t="shared" si="2"/>
        <v>44.780883341408142</v>
      </c>
      <c r="J24" s="28">
        <f t="shared" si="3"/>
        <v>-0.21911665859185803</v>
      </c>
      <c r="K24" s="105"/>
    </row>
    <row r="25" spans="1:11" x14ac:dyDescent="0.3">
      <c r="A25" s="13">
        <v>110</v>
      </c>
      <c r="B25" s="14">
        <v>69</v>
      </c>
      <c r="C25" s="14">
        <f t="shared" si="4"/>
        <v>1</v>
      </c>
      <c r="D25" s="14">
        <f t="shared" si="0"/>
        <v>69.696261908590159</v>
      </c>
      <c r="E25" s="26">
        <f t="shared" si="1"/>
        <v>0.69626190859015935</v>
      </c>
      <c r="F25" s="18">
        <v>110</v>
      </c>
      <c r="G25" s="14">
        <v>46</v>
      </c>
      <c r="H25" s="14">
        <f t="shared" si="5"/>
        <v>1</v>
      </c>
      <c r="I25" s="14">
        <f t="shared" si="2"/>
        <v>45.952013937281272</v>
      </c>
      <c r="J25" s="28">
        <f t="shared" si="3"/>
        <v>-4.7986062718727851E-2</v>
      </c>
      <c r="K25" s="105"/>
    </row>
    <row r="26" spans="1:11" x14ac:dyDescent="0.3">
      <c r="A26" s="13">
        <v>115</v>
      </c>
      <c r="B26" s="14">
        <v>70</v>
      </c>
      <c r="C26" s="14">
        <f t="shared" si="4"/>
        <v>1</v>
      </c>
      <c r="D26" s="14">
        <f t="shared" si="0"/>
        <v>70.984816354984915</v>
      </c>
      <c r="E26" s="26">
        <f t="shared" si="1"/>
        <v>0.98481635498491471</v>
      </c>
      <c r="F26" s="18">
        <v>115</v>
      </c>
      <c r="G26" s="14">
        <v>47</v>
      </c>
      <c r="H26" s="14">
        <f t="shared" si="5"/>
        <v>1</v>
      </c>
      <c r="I26" s="14">
        <f t="shared" si="2"/>
        <v>47.088781834924909</v>
      </c>
      <c r="J26" s="28">
        <f t="shared" si="3"/>
        <v>8.8781834924908765E-2</v>
      </c>
      <c r="K26" s="105"/>
    </row>
    <row r="27" spans="1:11" x14ac:dyDescent="0.3">
      <c r="A27" s="13">
        <v>120</v>
      </c>
      <c r="B27" s="14">
        <v>72</v>
      </c>
      <c r="C27" s="14">
        <f t="shared" si="4"/>
        <v>2</v>
      </c>
      <c r="D27" s="14">
        <f t="shared" si="0"/>
        <v>72.236413056820993</v>
      </c>
      <c r="E27" s="26">
        <f t="shared" si="1"/>
        <v>0.23641305682099301</v>
      </c>
      <c r="F27" s="18">
        <v>120</v>
      </c>
      <c r="G27" s="14">
        <v>48</v>
      </c>
      <c r="H27" s="14">
        <f t="shared" si="5"/>
        <v>1</v>
      </c>
      <c r="I27" s="14">
        <f t="shared" si="2"/>
        <v>48.194834977365389</v>
      </c>
      <c r="J27" s="28">
        <f t="shared" si="3"/>
        <v>0.1948349773653888</v>
      </c>
      <c r="K27" s="105"/>
    </row>
    <row r="28" spans="1:11" x14ac:dyDescent="0.3">
      <c r="A28" s="13">
        <v>125</v>
      </c>
      <c r="B28" s="14">
        <v>73</v>
      </c>
      <c r="C28" s="14">
        <f t="shared" si="4"/>
        <v>1</v>
      </c>
      <c r="D28" s="14">
        <f t="shared" si="0"/>
        <v>73.454316600490557</v>
      </c>
      <c r="E28" s="26">
        <f t="shared" si="1"/>
        <v>0.45431660049055722</v>
      </c>
      <c r="F28" s="18">
        <v>125</v>
      </c>
      <c r="G28" s="14">
        <v>49</v>
      </c>
      <c r="H28" s="14">
        <f t="shared" si="5"/>
        <v>1</v>
      </c>
      <c r="I28" s="14">
        <f t="shared" si="2"/>
        <v>49.273600702293209</v>
      </c>
      <c r="J28" s="28">
        <f t="shared" si="3"/>
        <v>0.27360070229320854</v>
      </c>
      <c r="K28" s="105"/>
    </row>
    <row r="29" spans="1:11" x14ac:dyDescent="0.3">
      <c r="A29" s="13">
        <v>130</v>
      </c>
      <c r="B29" s="14">
        <v>74</v>
      </c>
      <c r="C29" s="14">
        <f t="shared" si="4"/>
        <v>1</v>
      </c>
      <c r="D29" s="14">
        <f t="shared" si="0"/>
        <v>74.641593245330199</v>
      </c>
      <c r="E29" s="26">
        <f t="shared" si="1"/>
        <v>0.64159324533019912</v>
      </c>
      <c r="F29" s="18">
        <v>130</v>
      </c>
      <c r="G29" s="14">
        <v>50</v>
      </c>
      <c r="H29" s="14">
        <f t="shared" si="5"/>
        <v>1</v>
      </c>
      <c r="I29" s="14">
        <f t="shared" si="2"/>
        <v>50.328293124305176</v>
      </c>
      <c r="J29" s="28">
        <f t="shared" si="3"/>
        <v>0.32829312430517632</v>
      </c>
      <c r="K29" s="105"/>
    </row>
    <row r="30" spans="1:11" x14ac:dyDescent="0.3">
      <c r="A30" s="13">
        <v>135</v>
      </c>
      <c r="B30" s="14">
        <v>75</v>
      </c>
      <c r="C30" s="14">
        <f t="shared" si="4"/>
        <v>1</v>
      </c>
      <c r="D30" s="14">
        <f t="shared" si="0"/>
        <v>75.801117865376767</v>
      </c>
      <c r="E30" s="26">
        <f t="shared" si="1"/>
        <v>0.80111786537676721</v>
      </c>
      <c r="F30" s="18">
        <v>135</v>
      </c>
      <c r="G30" s="14">
        <v>51</v>
      </c>
      <c r="H30" s="14">
        <f t="shared" si="5"/>
        <v>1</v>
      </c>
      <c r="I30" s="14">
        <f t="shared" si="2"/>
        <v>51.361920408101398</v>
      </c>
      <c r="J30" s="28">
        <f t="shared" si="3"/>
        <v>0.36192040810139758</v>
      </c>
      <c r="K30" s="105"/>
    </row>
    <row r="31" spans="1:11" x14ac:dyDescent="0.3">
      <c r="A31" s="13">
        <v>140</v>
      </c>
      <c r="B31" s="14">
        <v>77</v>
      </c>
      <c r="C31" s="14">
        <f t="shared" si="4"/>
        <v>2</v>
      </c>
      <c r="D31" s="14">
        <f t="shared" si="0"/>
        <v>76.93558078176352</v>
      </c>
      <c r="E31" s="26">
        <f t="shared" si="1"/>
        <v>-6.4419218236480447E-2</v>
      </c>
      <c r="F31" s="18">
        <v>140</v>
      </c>
      <c r="G31" s="14">
        <v>52</v>
      </c>
      <c r="H31" s="14">
        <f t="shared" si="5"/>
        <v>1</v>
      </c>
      <c r="I31" s="14">
        <f t="shared" si="2"/>
        <v>52.377291932636822</v>
      </c>
      <c r="J31" s="28">
        <f t="shared" si="3"/>
        <v>0.37729193263682248</v>
      </c>
      <c r="K31" s="105"/>
    </row>
    <row r="32" spans="1:11" x14ac:dyDescent="0.3">
      <c r="A32" s="13">
        <v>145</v>
      </c>
      <c r="B32" s="14">
        <v>78</v>
      </c>
      <c r="C32" s="14">
        <f t="shared" si="4"/>
        <v>1</v>
      </c>
      <c r="D32" s="14">
        <f t="shared" si="0"/>
        <v>78.047494485756332</v>
      </c>
      <c r="E32" s="26">
        <f t="shared" si="1"/>
        <v>4.7494485756331528E-2</v>
      </c>
      <c r="F32" s="18">
        <v>145</v>
      </c>
      <c r="G32" s="14">
        <v>53</v>
      </c>
      <c r="H32" s="14">
        <f t="shared" si="5"/>
        <v>1</v>
      </c>
      <c r="I32" s="14">
        <f t="shared" si="2"/>
        <v>53.377025346227782</v>
      </c>
      <c r="J32" s="28">
        <f t="shared" si="3"/>
        <v>0.37702534622778217</v>
      </c>
      <c r="K32" s="105"/>
    </row>
    <row r="33" spans="1:11" x14ac:dyDescent="0.3">
      <c r="A33" s="13">
        <v>150</v>
      </c>
      <c r="B33" s="14">
        <v>79</v>
      </c>
      <c r="C33" s="14">
        <f t="shared" si="4"/>
        <v>1</v>
      </c>
      <c r="D33" s="14">
        <f t="shared" si="0"/>
        <v>79.139200252430186</v>
      </c>
      <c r="E33" s="26">
        <f t="shared" si="1"/>
        <v>0.13920025243018586</v>
      </c>
      <c r="F33" s="18">
        <v>150</v>
      </c>
      <c r="G33" s="14">
        <v>54</v>
      </c>
      <c r="H33" s="14">
        <f t="shared" si="5"/>
        <v>1</v>
      </c>
      <c r="I33" s="14">
        <f t="shared" si="2"/>
        <v>54.363553512612995</v>
      </c>
      <c r="J33" s="28">
        <f t="shared" si="3"/>
        <v>0.36355351261299518</v>
      </c>
      <c r="K33" s="105"/>
    </row>
    <row r="34" spans="1:11" x14ac:dyDescent="0.3">
      <c r="A34" s="13">
        <v>155</v>
      </c>
      <c r="B34" s="14">
        <v>80</v>
      </c>
      <c r="C34" s="14">
        <f t="shared" si="4"/>
        <v>1</v>
      </c>
      <c r="D34" s="14">
        <f t="shared" si="0"/>
        <v>80.212874644985988</v>
      </c>
      <c r="E34" s="26">
        <f t="shared" si="1"/>
        <v>0.21287464498598752</v>
      </c>
      <c r="F34" s="18">
        <v>155</v>
      </c>
      <c r="G34" s="14">
        <v>55</v>
      </c>
      <c r="H34" s="14">
        <f t="shared" si="5"/>
        <v>1</v>
      </c>
      <c r="I34" s="14">
        <f t="shared" si="2"/>
        <v>55.339131347969442</v>
      </c>
      <c r="J34" s="28">
        <f t="shared" si="3"/>
        <v>0.33913134796944178</v>
      </c>
      <c r="K34" s="105"/>
    </row>
    <row r="35" spans="1:11" x14ac:dyDescent="0.3">
      <c r="A35" s="13">
        <v>160</v>
      </c>
      <c r="B35" s="14">
        <v>81</v>
      </c>
      <c r="C35" s="14">
        <f t="shared" si="4"/>
        <v>1</v>
      </c>
      <c r="D35" s="14">
        <f t="shared" si="0"/>
        <v>81.270535909707291</v>
      </c>
      <c r="E35" s="26">
        <f t="shared" si="1"/>
        <v>0.27053590970729147</v>
      </c>
      <c r="F35" s="18">
        <v>160</v>
      </c>
      <c r="G35" s="14">
        <v>56</v>
      </c>
      <c r="H35" s="14">
        <f t="shared" si="5"/>
        <v>1</v>
      </c>
      <c r="I35" s="14">
        <f t="shared" si="2"/>
        <v>56.305842548883021</v>
      </c>
      <c r="J35" s="28">
        <f t="shared" si="3"/>
        <v>0.30584254888302098</v>
      </c>
      <c r="K35" s="105"/>
    </row>
    <row r="36" spans="1:11" x14ac:dyDescent="0.3">
      <c r="A36" s="13">
        <v>165</v>
      </c>
      <c r="B36" s="14">
        <v>82</v>
      </c>
      <c r="C36" s="14">
        <f t="shared" si="4"/>
        <v>1</v>
      </c>
      <c r="D36" s="14">
        <f t="shared" si="0"/>
        <v>82.314050261557711</v>
      </c>
      <c r="E36" s="26">
        <f t="shared" si="1"/>
        <v>0.31405026155771054</v>
      </c>
      <c r="F36" s="18">
        <v>165</v>
      </c>
      <c r="G36" s="14">
        <v>57</v>
      </c>
      <c r="H36" s="14">
        <f t="shared" si="5"/>
        <v>1</v>
      </c>
      <c r="I36" s="14">
        <f t="shared" si="2"/>
        <v>57.265606211273706</v>
      </c>
      <c r="J36" s="28">
        <f t="shared" si="3"/>
        <v>0.26560621127370609</v>
      </c>
      <c r="K36" s="105"/>
    </row>
    <row r="37" spans="1:11" x14ac:dyDescent="0.3">
      <c r="A37" s="13">
        <v>170</v>
      </c>
      <c r="B37" s="14">
        <v>83</v>
      </c>
      <c r="C37" s="14">
        <f t="shared" si="4"/>
        <v>1</v>
      </c>
      <c r="D37" s="14">
        <f t="shared" si="0"/>
        <v>83.34513806041798</v>
      </c>
      <c r="E37" s="26">
        <f t="shared" si="1"/>
        <v>0.34513806041798034</v>
      </c>
      <c r="F37" s="18">
        <v>170</v>
      </c>
      <c r="G37" s="14">
        <v>58</v>
      </c>
      <c r="H37" s="14">
        <f t="shared" si="5"/>
        <v>1</v>
      </c>
      <c r="I37" s="14">
        <f t="shared" si="2"/>
        <v>58.220183340275717</v>
      </c>
      <c r="J37" s="28">
        <f t="shared" si="3"/>
        <v>0.2201833402757174</v>
      </c>
      <c r="K37" s="105"/>
    </row>
    <row r="38" spans="1:11" x14ac:dyDescent="0.3">
      <c r="A38" s="13">
        <v>175</v>
      </c>
      <c r="B38" s="14">
        <v>85</v>
      </c>
      <c r="C38" s="14">
        <f t="shared" si="4"/>
        <v>2</v>
      </c>
      <c r="D38" s="14">
        <f t="shared" si="0"/>
        <v>84.365379877963775</v>
      </c>
      <c r="E38" s="26">
        <f t="shared" si="1"/>
        <v>-0.63462012203622464</v>
      </c>
      <c r="F38" s="18">
        <v>175</v>
      </c>
      <c r="G38" s="14">
        <v>59</v>
      </c>
      <c r="H38" s="14">
        <f t="shared" si="5"/>
        <v>1</v>
      </c>
      <c r="I38" s="14">
        <f t="shared" si="2"/>
        <v>59.171183251072208</v>
      </c>
      <c r="J38" s="28">
        <f t="shared" si="3"/>
        <v>0.17118325107220755</v>
      </c>
      <c r="K38" s="105"/>
    </row>
    <row r="39" spans="1:11" x14ac:dyDescent="0.3">
      <c r="A39" s="13">
        <v>180</v>
      </c>
      <c r="B39" s="14">
        <v>86</v>
      </c>
      <c r="C39" s="14">
        <f t="shared" si="4"/>
        <v>1</v>
      </c>
      <c r="D39" s="14">
        <f t="shared" si="0"/>
        <v>85.376222455183324</v>
      </c>
      <c r="E39" s="26">
        <f t="shared" si="1"/>
        <v>-0.6237775448166758</v>
      </c>
      <c r="F39" s="18">
        <v>180</v>
      </c>
      <c r="G39" s="14">
        <v>60</v>
      </c>
      <c r="H39" s="14">
        <f t="shared" si="5"/>
        <v>1</v>
      </c>
      <c r="I39" s="14">
        <f t="shared" si="2"/>
        <v>60.120069860684808</v>
      </c>
      <c r="J39" s="28">
        <f t="shared" si="3"/>
        <v>0.12006986068480785</v>
      </c>
      <c r="K39" s="105"/>
    </row>
    <row r="40" spans="1:11" x14ac:dyDescent="0.3">
      <c r="A40" s="13">
        <v>185</v>
      </c>
      <c r="B40" s="14">
        <v>87</v>
      </c>
      <c r="C40" s="14">
        <f t="shared" si="4"/>
        <v>1</v>
      </c>
      <c r="D40" s="14">
        <f t="shared" si="0"/>
        <v>86.378984550535492</v>
      </c>
      <c r="E40" s="26">
        <f t="shared" si="1"/>
        <v>-0.62101544946450815</v>
      </c>
      <c r="F40" s="18">
        <v>185</v>
      </c>
      <c r="G40" s="14">
        <v>61</v>
      </c>
      <c r="H40" s="14">
        <f t="shared" si="5"/>
        <v>1</v>
      </c>
      <c r="I40" s="14">
        <f t="shared" si="2"/>
        <v>61.068167870717758</v>
      </c>
      <c r="J40" s="28">
        <f t="shared" si="3"/>
        <v>6.8167870717758206E-2</v>
      </c>
      <c r="K40" s="105"/>
    </row>
    <row r="41" spans="1:11" x14ac:dyDescent="0.3">
      <c r="A41" s="13">
        <v>190</v>
      </c>
      <c r="B41" s="14">
        <v>88</v>
      </c>
      <c r="C41" s="14">
        <f t="shared" si="4"/>
        <v>1</v>
      </c>
      <c r="D41" s="14">
        <f t="shared" si="0"/>
        <v>87.374862678747917</v>
      </c>
      <c r="E41" s="26">
        <f t="shared" si="1"/>
        <v>-0.62513732125208321</v>
      </c>
      <c r="F41" s="18">
        <v>190</v>
      </c>
      <c r="G41" s="14">
        <v>62</v>
      </c>
      <c r="H41" s="14">
        <f t="shared" si="5"/>
        <v>1</v>
      </c>
      <c r="I41" s="14">
        <f t="shared" si="2"/>
        <v>62.016668841056983</v>
      </c>
      <c r="J41" s="28">
        <f t="shared" si="3"/>
        <v>1.6668841056983297E-2</v>
      </c>
      <c r="K41" s="105"/>
    </row>
    <row r="42" spans="1:11" x14ac:dyDescent="0.3">
      <c r="A42" s="13">
        <v>195</v>
      </c>
      <c r="B42" s="14">
        <v>89</v>
      </c>
      <c r="C42" s="14">
        <f t="shared" si="4"/>
        <v>1</v>
      </c>
      <c r="D42" s="14">
        <f t="shared" si="0"/>
        <v>88.36493674025553</v>
      </c>
      <c r="E42" s="26">
        <f t="shared" si="1"/>
        <v>-0.63506325974447009</v>
      </c>
      <c r="F42" s="18">
        <v>195</v>
      </c>
      <c r="G42" s="14">
        <v>63</v>
      </c>
      <c r="H42" s="14">
        <f t="shared" si="5"/>
        <v>1</v>
      </c>
      <c r="I42" s="14">
        <f t="shared" si="2"/>
        <v>62.966637154523596</v>
      </c>
      <c r="J42" s="28">
        <f t="shared" si="3"/>
        <v>-3.3362845476403891E-2</v>
      </c>
      <c r="K42" s="105"/>
    </row>
    <row r="43" spans="1:11" x14ac:dyDescent="0.3">
      <c r="A43" s="13">
        <v>200</v>
      </c>
      <c r="B43" s="14">
        <v>90</v>
      </c>
      <c r="C43" s="14">
        <f t="shared" si="4"/>
        <v>1</v>
      </c>
      <c r="D43" s="14">
        <f t="shared" si="0"/>
        <v>89.3501755412791</v>
      </c>
      <c r="E43" s="26">
        <f t="shared" si="1"/>
        <v>-0.64982445872090011</v>
      </c>
      <c r="F43" s="18">
        <v>200</v>
      </c>
      <c r="G43" s="14">
        <v>64</v>
      </c>
      <c r="H43" s="14">
        <f t="shared" si="5"/>
        <v>1</v>
      </c>
      <c r="I43" s="14">
        <f t="shared" si="2"/>
        <v>63.919015872482532</v>
      </c>
      <c r="J43" s="28">
        <f t="shared" si="3"/>
        <v>-8.0984127517467641E-2</v>
      </c>
      <c r="K43" s="105"/>
    </row>
    <row r="44" spans="1:11" x14ac:dyDescent="0.3">
      <c r="A44" s="13">
        <v>205</v>
      </c>
      <c r="B44" s="14">
        <v>91</v>
      </c>
      <c r="C44" s="14">
        <f t="shared" si="4"/>
        <v>1</v>
      </c>
      <c r="D44" s="14">
        <f t="shared" si="0"/>
        <v>90.331442204544189</v>
      </c>
      <c r="E44" s="26">
        <f t="shared" si="1"/>
        <v>-0.66855779545581129</v>
      </c>
      <c r="F44" s="18">
        <v>205</v>
      </c>
      <c r="G44" s="14">
        <v>65</v>
      </c>
      <c r="H44" s="14">
        <f t="shared" si="5"/>
        <v>1</v>
      </c>
      <c r="I44" s="14">
        <f t="shared" si="2"/>
        <v>64.874632481405513</v>
      </c>
      <c r="J44" s="28">
        <f t="shared" si="3"/>
        <v>-0.12536751859448714</v>
      </c>
      <c r="K44" s="105"/>
    </row>
    <row r="45" spans="1:11" x14ac:dyDescent="0.3">
      <c r="A45" s="13">
        <v>210</v>
      </c>
      <c r="B45" s="14">
        <v>92</v>
      </c>
      <c r="C45" s="14">
        <f t="shared" si="4"/>
        <v>1</v>
      </c>
      <c r="D45" s="14">
        <f t="shared" si="0"/>
        <v>91.30949947064012</v>
      </c>
      <c r="E45" s="26">
        <f t="shared" si="1"/>
        <v>-0.69050052935988049</v>
      </c>
      <c r="F45" s="18">
        <v>210</v>
      </c>
      <c r="G45" s="14">
        <v>66</v>
      </c>
      <c r="H45" s="14">
        <f t="shared" si="5"/>
        <v>1</v>
      </c>
      <c r="I45" s="14">
        <f t="shared" si="2"/>
        <v>65.834204530388945</v>
      </c>
      <c r="J45" s="28">
        <f t="shared" si="3"/>
        <v>-0.16579546961105507</v>
      </c>
      <c r="K45" s="105"/>
    </row>
    <row r="46" spans="1:11" x14ac:dyDescent="0.3">
      <c r="A46" s="13">
        <v>215</v>
      </c>
      <c r="B46" s="14">
        <v>93</v>
      </c>
      <c r="C46" s="14">
        <f t="shared" si="4"/>
        <v>1</v>
      </c>
      <c r="D46" s="14">
        <f t="shared" si="0"/>
        <v>92.285014890019298</v>
      </c>
      <c r="E46" s="26">
        <f t="shared" si="1"/>
        <v>-0.7149851099807023</v>
      </c>
      <c r="F46" s="18">
        <v>215</v>
      </c>
      <c r="G46" s="14">
        <v>67</v>
      </c>
      <c r="H46" s="14">
        <f t="shared" si="5"/>
        <v>1</v>
      </c>
      <c r="I46" s="14">
        <f t="shared" si="2"/>
        <v>66.798345159626564</v>
      </c>
      <c r="J46" s="28">
        <f t="shared" si="3"/>
        <v>-0.20165484037343617</v>
      </c>
      <c r="K46" s="105"/>
    </row>
    <row r="47" spans="1:11" x14ac:dyDescent="0.3">
      <c r="A47" s="13">
        <v>220</v>
      </c>
      <c r="B47" s="14">
        <v>93</v>
      </c>
      <c r="C47" s="14">
        <f t="shared" si="4"/>
        <v>0</v>
      </c>
      <c r="D47" s="14">
        <f t="shared" si="0"/>
        <v>93.258565905636701</v>
      </c>
      <c r="E47" s="26">
        <f t="shared" si="1"/>
        <v>0.25856590563670068</v>
      </c>
      <c r="F47" s="18">
        <v>220</v>
      </c>
      <c r="G47" s="14">
        <v>68</v>
      </c>
      <c r="H47" s="14">
        <f t="shared" si="5"/>
        <v>1</v>
      </c>
      <c r="I47" s="14">
        <f t="shared" si="2"/>
        <v>67.767568519836644</v>
      </c>
      <c r="J47" s="28">
        <f t="shared" si="3"/>
        <v>-0.23243148016335624</v>
      </c>
      <c r="K47" s="105"/>
    </row>
    <row r="48" spans="1:11" x14ac:dyDescent="0.3">
      <c r="A48" s="13">
        <v>225</v>
      </c>
      <c r="B48" s="14">
        <v>94</v>
      </c>
      <c r="C48" s="14">
        <f t="shared" si="4"/>
        <v>1</v>
      </c>
      <c r="D48" s="14">
        <f t="shared" si="0"/>
        <v>94.230644826229607</v>
      </c>
      <c r="E48" s="26">
        <f t="shared" si="1"/>
        <v>0.23064482622960725</v>
      </c>
      <c r="F48" s="18">
        <v>225</v>
      </c>
      <c r="G48" s="14">
        <v>69</v>
      </c>
      <c r="H48" s="14">
        <f t="shared" si="5"/>
        <v>1</v>
      </c>
      <c r="I48" s="14">
        <f t="shared" si="2"/>
        <v>68.742295082644333</v>
      </c>
      <c r="J48" s="28">
        <f t="shared" si="3"/>
        <v>-0.25770491735566736</v>
      </c>
      <c r="K48" s="105"/>
    </row>
    <row r="49" spans="1:11" x14ac:dyDescent="0.3">
      <c r="A49" s="13">
        <v>230</v>
      </c>
      <c r="B49" s="14">
        <v>95</v>
      </c>
      <c r="C49" s="14">
        <f t="shared" si="4"/>
        <v>1</v>
      </c>
      <c r="D49" s="14">
        <f t="shared" si="0"/>
        <v>95.201663690237481</v>
      </c>
      <c r="E49" s="26">
        <f t="shared" si="1"/>
        <v>0.20166369023748132</v>
      </c>
      <c r="F49" s="18">
        <v>230</v>
      </c>
      <c r="G49" s="14">
        <v>70</v>
      </c>
      <c r="H49" s="14">
        <f t="shared" si="5"/>
        <v>1</v>
      </c>
      <c r="I49" s="14">
        <f t="shared" si="2"/>
        <v>69.722856841917888</v>
      </c>
      <c r="J49" s="28">
        <f t="shared" si="3"/>
        <v>-0.27714315808211154</v>
      </c>
      <c r="K49" s="105"/>
    </row>
    <row r="50" spans="1:11" x14ac:dyDescent="0.3">
      <c r="A50" s="13">
        <v>235</v>
      </c>
      <c r="B50" s="14">
        <v>96</v>
      </c>
      <c r="C50" s="14">
        <f t="shared" si="4"/>
        <v>1</v>
      </c>
      <c r="D50" s="14">
        <f t="shared" si="0"/>
        <v>96.171959020362209</v>
      </c>
      <c r="E50" s="26">
        <f t="shared" si="1"/>
        <v>0.171959020362209</v>
      </c>
      <c r="F50" s="18">
        <v>235</v>
      </c>
      <c r="G50" s="14">
        <v>71</v>
      </c>
      <c r="H50" s="14">
        <f t="shared" si="5"/>
        <v>1</v>
      </c>
      <c r="I50" s="14">
        <f t="shared" si="2"/>
        <v>70.709502406060849</v>
      </c>
      <c r="J50" s="28">
        <f t="shared" si="3"/>
        <v>-0.29049759393915053</v>
      </c>
      <c r="K50" s="105"/>
    </row>
    <row r="51" spans="1:11" x14ac:dyDescent="0.3">
      <c r="A51" s="13">
        <v>240</v>
      </c>
      <c r="B51" s="14">
        <v>97</v>
      </c>
      <c r="C51" s="14">
        <f t="shared" si="4"/>
        <v>1</v>
      </c>
      <c r="D51" s="14">
        <f t="shared" si="0"/>
        <v>97.141796468768277</v>
      </c>
      <c r="E51" s="26">
        <f t="shared" si="1"/>
        <v>0.1417964687682769</v>
      </c>
      <c r="F51" s="18">
        <v>240</v>
      </c>
      <c r="G51" s="14">
        <v>72</v>
      </c>
      <c r="H51" s="14">
        <f t="shared" si="5"/>
        <v>1</v>
      </c>
      <c r="I51" s="14">
        <f t="shared" si="2"/>
        <v>71.702401981257765</v>
      </c>
      <c r="J51" s="28">
        <f t="shared" si="3"/>
        <v>-0.29759801874223513</v>
      </c>
      <c r="K51" s="105"/>
    </row>
    <row r="52" spans="1:11" x14ac:dyDescent="0.3">
      <c r="A52" s="13">
        <v>245</v>
      </c>
      <c r="B52" s="14">
        <v>98</v>
      </c>
      <c r="C52" s="14">
        <f t="shared" si="4"/>
        <v>1</v>
      </c>
      <c r="D52" s="14">
        <f t="shared" si="0"/>
        <v>98.111375352923602</v>
      </c>
      <c r="E52" s="26">
        <f t="shared" si="1"/>
        <v>0.11137535292360212</v>
      </c>
      <c r="F52" s="18">
        <v>245</v>
      </c>
      <c r="G52" s="14">
        <v>73</v>
      </c>
      <c r="H52" s="14">
        <f t="shared" si="5"/>
        <v>1</v>
      </c>
      <c r="I52" s="14">
        <f t="shared" si="2"/>
        <v>72.701652245675376</v>
      </c>
      <c r="J52" s="28">
        <f t="shared" si="3"/>
        <v>-0.29834775432462379</v>
      </c>
      <c r="K52" s="105"/>
    </row>
    <row r="53" spans="1:11" x14ac:dyDescent="0.3">
      <c r="A53" s="13">
        <v>250</v>
      </c>
      <c r="B53" s="14">
        <v>99</v>
      </c>
      <c r="C53" s="14">
        <f t="shared" si="4"/>
        <v>1</v>
      </c>
      <c r="D53" s="14">
        <f t="shared" si="0"/>
        <v>99.080833082079906</v>
      </c>
      <c r="E53" s="26">
        <f t="shared" si="1"/>
        <v>8.0833082079905694E-2</v>
      </c>
      <c r="F53" s="18">
        <v>250</v>
      </c>
      <c r="G53" s="14">
        <v>74</v>
      </c>
      <c r="H53" s="14">
        <f t="shared" si="5"/>
        <v>1</v>
      </c>
      <c r="I53" s="14">
        <f t="shared" si="2"/>
        <v>73.707281114618354</v>
      </c>
      <c r="J53" s="28">
        <f t="shared" si="3"/>
        <v>-0.29271888538164603</v>
      </c>
      <c r="K53" s="105"/>
    </row>
    <row r="54" spans="1:11" x14ac:dyDescent="0.3">
      <c r="A54" s="13">
        <v>300</v>
      </c>
      <c r="B54" s="14">
        <v>108</v>
      </c>
      <c r="C54" s="14">
        <f t="shared" si="4"/>
        <v>9</v>
      </c>
      <c r="D54" s="14">
        <f t="shared" si="0"/>
        <v>108.76302697850248</v>
      </c>
      <c r="E54" s="26">
        <f t="shared" si="1"/>
        <v>0.7630269785024808</v>
      </c>
      <c r="F54" s="18">
        <v>300</v>
      </c>
      <c r="G54" s="14">
        <v>84</v>
      </c>
      <c r="H54" s="14">
        <f t="shared" si="5"/>
        <v>10</v>
      </c>
      <c r="I54" s="14">
        <f t="shared" si="2"/>
        <v>84.080363043641768</v>
      </c>
      <c r="J54" s="28">
        <f t="shared" si="3"/>
        <v>8.0363043641767717E-2</v>
      </c>
      <c r="K54" s="106" t="s">
        <v>49</v>
      </c>
    </row>
    <row r="55" spans="1:11" x14ac:dyDescent="0.3">
      <c r="A55" s="13">
        <v>350</v>
      </c>
      <c r="B55" s="14">
        <v>118</v>
      </c>
      <c r="C55" s="14">
        <f t="shared" si="4"/>
        <v>10</v>
      </c>
      <c r="D55" s="14">
        <f t="shared" si="0"/>
        <v>118.27673363212402</v>
      </c>
      <c r="E55" s="26">
        <f t="shared" si="1"/>
        <v>0.2767336321240208</v>
      </c>
      <c r="F55" s="18">
        <v>350</v>
      </c>
      <c r="G55" s="14">
        <v>95</v>
      </c>
      <c r="H55" s="14">
        <f t="shared" si="5"/>
        <v>11</v>
      </c>
      <c r="I55" s="14">
        <f t="shared" si="2"/>
        <v>94.776686128739669</v>
      </c>
      <c r="J55" s="28">
        <f t="shared" si="3"/>
        <v>-0.22331387126033064</v>
      </c>
      <c r="K55" s="106"/>
    </row>
    <row r="56" spans="1:11" x14ac:dyDescent="0.3">
      <c r="A56" s="13">
        <v>400</v>
      </c>
      <c r="B56" s="14">
        <v>128</v>
      </c>
      <c r="C56" s="14">
        <f t="shared" si="4"/>
        <v>10</v>
      </c>
      <c r="D56" s="14">
        <f t="shared" si="0"/>
        <v>127.31067998122084</v>
      </c>
      <c r="E56" s="26">
        <f t="shared" si="1"/>
        <v>-0.68932001877915638</v>
      </c>
      <c r="F56" s="18">
        <v>400</v>
      </c>
      <c r="G56" s="14">
        <v>105</v>
      </c>
      <c r="H56" s="14">
        <f t="shared" si="5"/>
        <v>10</v>
      </c>
      <c r="I56" s="14">
        <f t="shared" si="2"/>
        <v>105.31581711976708</v>
      </c>
      <c r="J56" s="28">
        <f t="shared" si="3"/>
        <v>0.31581711976707538</v>
      </c>
      <c r="K56" s="106"/>
    </row>
    <row r="57" spans="1:11" x14ac:dyDescent="0.3">
      <c r="A57" s="13">
        <v>450</v>
      </c>
      <c r="B57" s="14">
        <v>135</v>
      </c>
      <c r="C57" s="14">
        <f t="shared" si="4"/>
        <v>7</v>
      </c>
      <c r="D57" s="14">
        <f t="shared" si="0"/>
        <v>135.61361195380547</v>
      </c>
      <c r="E57" s="26">
        <f t="shared" si="1"/>
        <v>0.61361195380547429</v>
      </c>
      <c r="F57" s="18">
        <v>450</v>
      </c>
      <c r="G57" s="14">
        <v>115</v>
      </c>
      <c r="H57" s="14">
        <f t="shared" si="5"/>
        <v>10</v>
      </c>
      <c r="I57" s="14">
        <f t="shared" si="2"/>
        <v>115.28415139215429</v>
      </c>
      <c r="J57" s="28">
        <f t="shared" si="3"/>
        <v>0.28415139215428553</v>
      </c>
      <c r="K57" s="106"/>
    </row>
    <row r="58" spans="1:11" x14ac:dyDescent="0.3">
      <c r="A58" s="13">
        <v>500</v>
      </c>
      <c r="B58" s="14">
        <v>143</v>
      </c>
      <c r="C58" s="14">
        <f t="shared" si="4"/>
        <v>8</v>
      </c>
      <c r="D58" s="14">
        <f t="shared" si="0"/>
        <v>143.13620313491057</v>
      </c>
      <c r="E58" s="26">
        <f t="shared" si="1"/>
        <v>0.13620313491057345</v>
      </c>
      <c r="F58" s="18">
        <v>500</v>
      </c>
      <c r="G58" s="14">
        <v>124</v>
      </c>
      <c r="H58" s="14">
        <f t="shared" si="5"/>
        <v>9</v>
      </c>
      <c r="I58" s="14">
        <f t="shared" si="2"/>
        <v>124.51155402061818</v>
      </c>
      <c r="J58" s="28">
        <f t="shared" si="3"/>
        <v>0.51155402061817767</v>
      </c>
      <c r="K58" s="106"/>
    </row>
    <row r="59" spans="1:11" x14ac:dyDescent="0.3">
      <c r="A59" s="13">
        <v>550</v>
      </c>
      <c r="B59" s="14">
        <v>150</v>
      </c>
      <c r="C59" s="14">
        <f t="shared" si="4"/>
        <v>7</v>
      </c>
      <c r="D59" s="14">
        <f t="shared" si="0"/>
        <v>150.06360364811891</v>
      </c>
      <c r="E59" s="26">
        <f t="shared" si="1"/>
        <v>6.3603648118913725E-2</v>
      </c>
      <c r="F59" s="18">
        <v>550</v>
      </c>
      <c r="G59" s="14">
        <v>133</v>
      </c>
      <c r="H59" s="14">
        <f t="shared" si="5"/>
        <v>9</v>
      </c>
      <c r="I59" s="14">
        <f t="shared" si="2"/>
        <v>133.13895558167883</v>
      </c>
      <c r="J59" s="28">
        <f t="shared" si="3"/>
        <v>0.13895558167882882</v>
      </c>
      <c r="K59" s="106"/>
    </row>
    <row r="60" spans="1:11" x14ac:dyDescent="0.3">
      <c r="A60" s="13">
        <v>600</v>
      </c>
      <c r="B60" s="14">
        <v>157</v>
      </c>
      <c r="C60" s="14">
        <f t="shared" si="4"/>
        <v>7</v>
      </c>
      <c r="D60" s="14">
        <f t="shared" si="0"/>
        <v>156.73862925133815</v>
      </c>
      <c r="E60" s="26">
        <f t="shared" si="1"/>
        <v>-0.26137074866184662</v>
      </c>
      <c r="F60" s="18">
        <v>600</v>
      </c>
      <c r="G60" s="14">
        <v>142</v>
      </c>
      <c r="H60" s="14">
        <f t="shared" si="5"/>
        <v>9</v>
      </c>
      <c r="I60" s="14">
        <f t="shared" si="2"/>
        <v>141.57690268497919</v>
      </c>
      <c r="J60" s="28">
        <f t="shared" si="3"/>
        <v>-0.42309731502081149</v>
      </c>
      <c r="K60" s="106"/>
    </row>
    <row r="61" spans="1:11" x14ac:dyDescent="0.3">
      <c r="A61" s="13">
        <v>650</v>
      </c>
      <c r="B61" s="14">
        <v>164</v>
      </c>
      <c r="C61" s="14">
        <f t="shared" si="4"/>
        <v>7</v>
      </c>
      <c r="D61" s="14">
        <f t="shared" si="0"/>
        <v>163.47559064682267</v>
      </c>
      <c r="E61" s="26">
        <f t="shared" si="1"/>
        <v>-0.52440935317733306</v>
      </c>
      <c r="F61" s="18">
        <v>650</v>
      </c>
      <c r="G61" s="14">
        <v>151</v>
      </c>
      <c r="H61" s="14">
        <f t="shared" si="5"/>
        <v>9</v>
      </c>
      <c r="I61" s="14">
        <f t="shared" si="2"/>
        <v>150.35506323341002</v>
      </c>
      <c r="J61" s="28">
        <f t="shared" si="3"/>
        <v>-0.64493676658997856</v>
      </c>
      <c r="K61" s="106"/>
    </row>
    <row r="62" spans="1:11" x14ac:dyDescent="0.3">
      <c r="A62" s="13">
        <v>700</v>
      </c>
      <c r="B62" s="14">
        <v>170</v>
      </c>
      <c r="C62" s="14">
        <f t="shared" si="4"/>
        <v>6</v>
      </c>
      <c r="D62" s="14">
        <f t="shared" si="0"/>
        <v>170.26476300543962</v>
      </c>
      <c r="E62" s="26">
        <f t="shared" si="1"/>
        <v>0.26476300543961884</v>
      </c>
      <c r="F62" s="18">
        <v>700</v>
      </c>
      <c r="G62" s="14">
        <v>160</v>
      </c>
      <c r="H62" s="14">
        <f t="shared" si="5"/>
        <v>9</v>
      </c>
      <c r="I62" s="14">
        <f t="shared" si="2"/>
        <v>159.86268641204066</v>
      </c>
      <c r="J62" s="28">
        <f t="shared" si="3"/>
        <v>-0.13731358795934057</v>
      </c>
      <c r="K62" s="106"/>
    </row>
    <row r="63" spans="1:11" x14ac:dyDescent="0.3">
      <c r="A63" s="13">
        <v>750</v>
      </c>
      <c r="B63" s="14">
        <v>176</v>
      </c>
      <c r="C63" s="14">
        <f t="shared" si="4"/>
        <v>6</v>
      </c>
      <c r="D63" s="14">
        <f t="shared" si="0"/>
        <v>176.36749570518558</v>
      </c>
      <c r="E63" s="26">
        <f t="shared" si="1"/>
        <v>0.36749570518557562</v>
      </c>
      <c r="F63" s="18">
        <v>750</v>
      </c>
      <c r="G63" s="14">
        <v>169</v>
      </c>
      <c r="H63" s="14">
        <f t="shared" si="5"/>
        <v>9</v>
      </c>
      <c r="I63" s="14">
        <f t="shared" si="2"/>
        <v>169.98001740585084</v>
      </c>
      <c r="J63" s="28">
        <f t="shared" si="3"/>
        <v>0.98001740585084463</v>
      </c>
      <c r="K63" s="106"/>
    </row>
    <row r="64" spans="1:11" x14ac:dyDescent="0.3">
      <c r="A64" s="13">
        <v>800</v>
      </c>
      <c r="B64" s="14">
        <v>180</v>
      </c>
      <c r="C64" s="14">
        <f t="shared" si="4"/>
        <v>4</v>
      </c>
      <c r="D64" s="14">
        <f t="shared" si="0"/>
        <v>179.80196228393905</v>
      </c>
      <c r="E64" s="26">
        <f t="shared" si="1"/>
        <v>-0.19803771606095211</v>
      </c>
      <c r="F64" s="18">
        <v>800</v>
      </c>
      <c r="G64" s="14">
        <v>180</v>
      </c>
      <c r="H64" s="14">
        <f t="shared" si="5"/>
        <v>11</v>
      </c>
      <c r="I64" s="14">
        <f t="shared" si="2"/>
        <v>179.6006668462727</v>
      </c>
      <c r="J64" s="28">
        <f t="shared" si="3"/>
        <v>-0.39933315372729794</v>
      </c>
      <c r="K64" s="106"/>
    </row>
    <row r="65" spans="1:15" x14ac:dyDescent="0.3">
      <c r="A65" s="13">
        <v>850</v>
      </c>
      <c r="B65" s="14">
        <v>185</v>
      </c>
      <c r="C65" s="14">
        <f t="shared" si="4"/>
        <v>5</v>
      </c>
      <c r="D65" s="14">
        <f t="shared" ref="D65:D108" si="6">-8.35548219322961E-06*A65^2+0.144182979896859*A65+70.3833016827866</f>
        <v>186.90199871050834</v>
      </c>
      <c r="E65" s="26">
        <f t="shared" si="1"/>
        <v>1.9019987105083374</v>
      </c>
      <c r="F65" s="18">
        <v>850</v>
      </c>
      <c r="G65" s="14">
        <v>185</v>
      </c>
      <c r="H65" s="14">
        <f t="shared" si="5"/>
        <v>5</v>
      </c>
      <c r="I65" s="14">
        <f t="shared" ref="I65:I108" si="7">-8.35548219322961E-06*F65^2+0.144182979896859*F65+70.3833016827866</f>
        <v>186.90199871050834</v>
      </c>
      <c r="J65" s="28">
        <f t="shared" si="3"/>
        <v>1.9019987105083374</v>
      </c>
      <c r="K65" s="106"/>
      <c r="N65" s="30" t="s">
        <v>50</v>
      </c>
      <c r="O65" s="31">
        <f>IF(WSFU!F37=0,0,(WSFU!F13+WSFU!F14+WSFU!F16+WSFU!F17+WSFU!F18)/WSFU!F37)</f>
        <v>0</v>
      </c>
    </row>
    <row r="66" spans="1:15" x14ac:dyDescent="0.3">
      <c r="A66" s="13">
        <v>900</v>
      </c>
      <c r="B66" s="14">
        <v>193</v>
      </c>
      <c r="C66" s="14">
        <f t="shared" si="4"/>
        <v>8</v>
      </c>
      <c r="D66" s="14">
        <f t="shared" si="6"/>
        <v>193.3800430134437</v>
      </c>
      <c r="E66" s="26">
        <f t="shared" si="1"/>
        <v>0.38004301344369651</v>
      </c>
      <c r="F66" s="18">
        <v>900</v>
      </c>
      <c r="G66" s="14">
        <v>193</v>
      </c>
      <c r="H66" s="14">
        <f t="shared" si="5"/>
        <v>8</v>
      </c>
      <c r="I66" s="14">
        <f t="shared" si="7"/>
        <v>193.3800430134437</v>
      </c>
      <c r="J66" s="28">
        <f t="shared" si="3"/>
        <v>0.38004301344369651</v>
      </c>
      <c r="K66" s="106"/>
    </row>
    <row r="67" spans="1:15" x14ac:dyDescent="0.3">
      <c r="A67" s="13">
        <v>950</v>
      </c>
      <c r="B67" s="14">
        <v>200</v>
      </c>
      <c r="C67" s="14">
        <f t="shared" si="4"/>
        <v>7</v>
      </c>
      <c r="D67" s="14">
        <f t="shared" si="6"/>
        <v>199.81630990541291</v>
      </c>
      <c r="E67" s="26">
        <f t="shared" si="1"/>
        <v>-0.18369009458709229</v>
      </c>
      <c r="F67" s="18">
        <v>950</v>
      </c>
      <c r="G67" s="14">
        <v>200</v>
      </c>
      <c r="H67" s="14">
        <f t="shared" si="5"/>
        <v>7</v>
      </c>
      <c r="I67" s="14">
        <f t="shared" si="7"/>
        <v>199.81630990541291</v>
      </c>
      <c r="J67" s="28">
        <f t="shared" si="3"/>
        <v>-0.18369009458709229</v>
      </c>
      <c r="K67" s="106"/>
    </row>
    <row r="68" spans="1:15" x14ac:dyDescent="0.3">
      <c r="A68" s="13">
        <v>1000</v>
      </c>
      <c r="B68" s="14">
        <v>207</v>
      </c>
      <c r="C68" s="14">
        <f t="shared" si="4"/>
        <v>7</v>
      </c>
      <c r="D68" s="14">
        <f t="shared" si="6"/>
        <v>206.21079938641597</v>
      </c>
      <c r="E68" s="26">
        <f t="shared" si="1"/>
        <v>-0.78920061358402904</v>
      </c>
      <c r="F68" s="18">
        <v>1000</v>
      </c>
      <c r="G68" s="14">
        <v>207</v>
      </c>
      <c r="H68" s="14">
        <f t="shared" si="5"/>
        <v>7</v>
      </c>
      <c r="I68" s="14">
        <f t="shared" si="7"/>
        <v>206.21079938641597</v>
      </c>
      <c r="J68" s="28">
        <f t="shared" si="3"/>
        <v>-0.78920061358402904</v>
      </c>
      <c r="K68" s="106"/>
    </row>
    <row r="69" spans="1:15" x14ac:dyDescent="0.3">
      <c r="A69" s="13">
        <v>1050</v>
      </c>
      <c r="B69" s="14">
        <v>212</v>
      </c>
      <c r="C69" s="14">
        <f t="shared" si="4"/>
        <v>5</v>
      </c>
      <c r="D69" s="14">
        <f t="shared" si="6"/>
        <v>212.56351145645289</v>
      </c>
      <c r="E69" s="26">
        <f t="shared" si="1"/>
        <v>0.56351145645288625</v>
      </c>
      <c r="F69" s="18">
        <v>1050</v>
      </c>
      <c r="G69" s="14">
        <v>212</v>
      </c>
      <c r="H69" s="14">
        <f t="shared" si="5"/>
        <v>5</v>
      </c>
      <c r="I69" s="14">
        <f t="shared" si="7"/>
        <v>212.56351145645289</v>
      </c>
      <c r="J69" s="28">
        <f t="shared" si="3"/>
        <v>0.56351145645288625</v>
      </c>
      <c r="K69" s="106"/>
    </row>
    <row r="70" spans="1:15" x14ac:dyDescent="0.3">
      <c r="A70" s="13">
        <v>1100</v>
      </c>
      <c r="B70" s="14">
        <v>219</v>
      </c>
      <c r="C70" s="14">
        <f t="shared" si="4"/>
        <v>7</v>
      </c>
      <c r="D70" s="14">
        <f t="shared" si="6"/>
        <v>218.87444611552365</v>
      </c>
      <c r="E70" s="26">
        <f t="shared" ref="E70:E108" si="8">D70-B70</f>
        <v>-0.12555388447634641</v>
      </c>
      <c r="F70" s="18">
        <v>1100</v>
      </c>
      <c r="G70" s="14">
        <v>219</v>
      </c>
      <c r="H70" s="14">
        <f t="shared" si="5"/>
        <v>7</v>
      </c>
      <c r="I70" s="14">
        <f t="shared" si="7"/>
        <v>218.87444611552365</v>
      </c>
      <c r="J70" s="28">
        <f t="shared" ref="J70:J108" si="9">I70-G70</f>
        <v>-0.12555388447634641</v>
      </c>
      <c r="K70" s="106"/>
    </row>
    <row r="71" spans="1:15" x14ac:dyDescent="0.3">
      <c r="A71" s="13">
        <v>1150</v>
      </c>
      <c r="B71" s="14">
        <v>224</v>
      </c>
      <c r="C71" s="14">
        <f t="shared" ref="C71:C108" si="10">B71-B70</f>
        <v>5</v>
      </c>
      <c r="D71" s="14">
        <f t="shared" si="6"/>
        <v>225.1436033636283</v>
      </c>
      <c r="E71" s="26">
        <f t="shared" si="8"/>
        <v>1.1436033636283014</v>
      </c>
      <c r="F71" s="18">
        <v>1150</v>
      </c>
      <c r="G71" s="14">
        <v>224</v>
      </c>
      <c r="H71" s="14">
        <f t="shared" ref="H71:H108" si="11">G71-G70</f>
        <v>5</v>
      </c>
      <c r="I71" s="14">
        <f t="shared" si="7"/>
        <v>225.1436033636283</v>
      </c>
      <c r="J71" s="28">
        <f t="shared" si="9"/>
        <v>1.1436033636283014</v>
      </c>
      <c r="K71" s="106"/>
    </row>
    <row r="72" spans="1:15" x14ac:dyDescent="0.3">
      <c r="A72" s="13">
        <v>1200</v>
      </c>
      <c r="B72" s="14">
        <v>231</v>
      </c>
      <c r="C72" s="14">
        <f t="shared" si="10"/>
        <v>7</v>
      </c>
      <c r="D72" s="14">
        <f t="shared" si="6"/>
        <v>231.37098320076674</v>
      </c>
      <c r="E72" s="26">
        <f t="shared" si="8"/>
        <v>0.3709832007667444</v>
      </c>
      <c r="F72" s="18">
        <v>1200</v>
      </c>
      <c r="G72" s="14">
        <v>231</v>
      </c>
      <c r="H72" s="14">
        <f t="shared" si="11"/>
        <v>7</v>
      </c>
      <c r="I72" s="14">
        <f t="shared" si="7"/>
        <v>231.37098320076674</v>
      </c>
      <c r="J72" s="28">
        <f t="shared" si="9"/>
        <v>0.3709832007667444</v>
      </c>
      <c r="K72" s="106"/>
    </row>
    <row r="73" spans="1:15" x14ac:dyDescent="0.3">
      <c r="A73" s="13">
        <v>1250</v>
      </c>
      <c r="B73" s="14">
        <v>238</v>
      </c>
      <c r="C73" s="14">
        <f t="shared" si="10"/>
        <v>7</v>
      </c>
      <c r="D73" s="14">
        <f t="shared" si="6"/>
        <v>237.55658562693907</v>
      </c>
      <c r="E73" s="26">
        <f t="shared" si="8"/>
        <v>-0.44341437306093212</v>
      </c>
      <c r="F73" s="18">
        <v>1250</v>
      </c>
      <c r="G73" s="14">
        <v>238</v>
      </c>
      <c r="H73" s="14">
        <f t="shared" si="11"/>
        <v>7</v>
      </c>
      <c r="I73" s="14">
        <f t="shared" si="7"/>
        <v>237.55658562693907</v>
      </c>
      <c r="J73" s="28">
        <f t="shared" si="9"/>
        <v>-0.44341437306093212</v>
      </c>
      <c r="K73" s="106"/>
    </row>
    <row r="74" spans="1:15" x14ac:dyDescent="0.3">
      <c r="A74" s="13">
        <v>1300</v>
      </c>
      <c r="B74" s="14">
        <v>244</v>
      </c>
      <c r="C74" s="14">
        <f t="shared" si="10"/>
        <v>6</v>
      </c>
      <c r="D74" s="14">
        <f t="shared" si="6"/>
        <v>243.70041064214524</v>
      </c>
      <c r="E74" s="26">
        <f t="shared" si="8"/>
        <v>-0.2995893578547566</v>
      </c>
      <c r="F74" s="18">
        <v>1300</v>
      </c>
      <c r="G74" s="14">
        <v>244</v>
      </c>
      <c r="H74" s="14">
        <f t="shared" si="11"/>
        <v>6</v>
      </c>
      <c r="I74" s="14">
        <f t="shared" si="7"/>
        <v>243.70041064214524</v>
      </c>
      <c r="J74" s="28">
        <f t="shared" si="9"/>
        <v>-0.2995893578547566</v>
      </c>
      <c r="K74" s="106"/>
    </row>
    <row r="75" spans="1:15" x14ac:dyDescent="0.3">
      <c r="A75" s="13">
        <v>1350</v>
      </c>
      <c r="B75" s="14">
        <v>250</v>
      </c>
      <c r="C75" s="14">
        <f t="shared" si="10"/>
        <v>6</v>
      </c>
      <c r="D75" s="14">
        <f t="shared" si="6"/>
        <v>249.80245824638527</v>
      </c>
      <c r="E75" s="26">
        <f t="shared" si="8"/>
        <v>-0.19754175361472903</v>
      </c>
      <c r="F75" s="18">
        <v>1350</v>
      </c>
      <c r="G75" s="14">
        <v>250</v>
      </c>
      <c r="H75" s="14">
        <f t="shared" si="11"/>
        <v>6</v>
      </c>
      <c r="I75" s="14">
        <f t="shared" si="7"/>
        <v>249.80245824638527</v>
      </c>
      <c r="J75" s="28">
        <f t="shared" si="9"/>
        <v>-0.19754175361472903</v>
      </c>
      <c r="K75" s="106"/>
    </row>
    <row r="76" spans="1:15" x14ac:dyDescent="0.3">
      <c r="A76" s="13">
        <v>1400</v>
      </c>
      <c r="B76" s="14">
        <v>258</v>
      </c>
      <c r="C76" s="14">
        <f t="shared" si="10"/>
        <v>8</v>
      </c>
      <c r="D76" s="14">
        <f t="shared" si="6"/>
        <v>255.86272843965915</v>
      </c>
      <c r="E76" s="26">
        <f t="shared" si="8"/>
        <v>-2.1372715603408494</v>
      </c>
      <c r="F76" s="18">
        <v>1400</v>
      </c>
      <c r="G76" s="14">
        <v>258</v>
      </c>
      <c r="H76" s="14">
        <f t="shared" si="11"/>
        <v>8</v>
      </c>
      <c r="I76" s="14">
        <f t="shared" si="7"/>
        <v>255.86272843965915</v>
      </c>
      <c r="J76" s="28">
        <f t="shared" si="9"/>
        <v>-2.1372715603408494</v>
      </c>
      <c r="K76" s="106"/>
    </row>
    <row r="77" spans="1:15" x14ac:dyDescent="0.3">
      <c r="A77" s="13">
        <v>1450</v>
      </c>
      <c r="B77" s="14">
        <v>262</v>
      </c>
      <c r="C77" s="14">
        <f t="shared" si="10"/>
        <v>4</v>
      </c>
      <c r="D77" s="14">
        <f t="shared" si="6"/>
        <v>261.88122122196688</v>
      </c>
      <c r="E77" s="26">
        <f t="shared" si="8"/>
        <v>-0.11877877803311776</v>
      </c>
      <c r="F77" s="18">
        <v>1450</v>
      </c>
      <c r="G77" s="14">
        <v>262</v>
      </c>
      <c r="H77" s="14">
        <f t="shared" si="11"/>
        <v>4</v>
      </c>
      <c r="I77" s="14">
        <f t="shared" si="7"/>
        <v>261.88122122196688</v>
      </c>
      <c r="J77" s="28">
        <f t="shared" si="9"/>
        <v>-0.11877877803311776</v>
      </c>
      <c r="K77" s="106"/>
    </row>
    <row r="78" spans="1:15" x14ac:dyDescent="0.3">
      <c r="A78" s="13">
        <v>1500</v>
      </c>
      <c r="B78" s="14">
        <v>269</v>
      </c>
      <c r="C78" s="14">
        <f t="shared" si="10"/>
        <v>7</v>
      </c>
      <c r="D78" s="14">
        <f t="shared" si="6"/>
        <v>267.85793659330841</v>
      </c>
      <c r="E78" s="26">
        <f t="shared" si="8"/>
        <v>-1.1420634066915909</v>
      </c>
      <c r="F78" s="18">
        <v>1500</v>
      </c>
      <c r="G78" s="14">
        <v>269</v>
      </c>
      <c r="H78" s="14">
        <f t="shared" si="11"/>
        <v>7</v>
      </c>
      <c r="I78" s="14">
        <f t="shared" si="7"/>
        <v>267.85793659330841</v>
      </c>
      <c r="J78" s="28">
        <f t="shared" si="9"/>
        <v>-1.1420634066915909</v>
      </c>
      <c r="K78" s="106"/>
    </row>
    <row r="79" spans="1:15" x14ac:dyDescent="0.3">
      <c r="A79" s="13">
        <v>1550</v>
      </c>
      <c r="B79" s="14">
        <v>275</v>
      </c>
      <c r="C79" s="14">
        <f t="shared" si="10"/>
        <v>6</v>
      </c>
      <c r="D79" s="14">
        <f t="shared" si="6"/>
        <v>273.79287455368387</v>
      </c>
      <c r="E79" s="26">
        <f t="shared" si="8"/>
        <v>-1.2071254463161267</v>
      </c>
      <c r="F79" s="18">
        <v>1550</v>
      </c>
      <c r="G79" s="14">
        <v>275</v>
      </c>
      <c r="H79" s="14">
        <f t="shared" si="11"/>
        <v>6</v>
      </c>
      <c r="I79" s="14">
        <f t="shared" si="7"/>
        <v>273.79287455368387</v>
      </c>
      <c r="J79" s="28">
        <f t="shared" si="9"/>
        <v>-1.2071254463161267</v>
      </c>
      <c r="K79" s="106"/>
    </row>
    <row r="80" spans="1:15" x14ac:dyDescent="0.3">
      <c r="A80" s="13">
        <v>1600</v>
      </c>
      <c r="B80" s="14">
        <v>281</v>
      </c>
      <c r="C80" s="14">
        <f t="shared" si="10"/>
        <v>6</v>
      </c>
      <c r="D80" s="14">
        <f t="shared" si="6"/>
        <v>279.68603510309316</v>
      </c>
      <c r="E80" s="26">
        <f t="shared" si="8"/>
        <v>-1.3139648969068389</v>
      </c>
      <c r="F80" s="18">
        <v>1600</v>
      </c>
      <c r="G80" s="14">
        <v>281</v>
      </c>
      <c r="H80" s="14">
        <f t="shared" si="11"/>
        <v>6</v>
      </c>
      <c r="I80" s="14">
        <f t="shared" si="7"/>
        <v>279.68603510309316</v>
      </c>
      <c r="J80" s="28">
        <f t="shared" si="9"/>
        <v>-1.3139648969068389</v>
      </c>
      <c r="K80" s="106"/>
    </row>
    <row r="81" spans="1:11" x14ac:dyDescent="0.3">
      <c r="A81" s="13">
        <v>1650</v>
      </c>
      <c r="B81" s="14">
        <v>287</v>
      </c>
      <c r="C81" s="14">
        <f t="shared" si="10"/>
        <v>6</v>
      </c>
      <c r="D81" s="14">
        <f t="shared" si="6"/>
        <v>285.53741824153633</v>
      </c>
      <c r="E81" s="26">
        <f t="shared" si="8"/>
        <v>-1.4625817584636707</v>
      </c>
      <c r="F81" s="18">
        <v>1650</v>
      </c>
      <c r="G81" s="14">
        <v>287</v>
      </c>
      <c r="H81" s="14">
        <f t="shared" si="11"/>
        <v>6</v>
      </c>
      <c r="I81" s="14">
        <f t="shared" si="7"/>
        <v>285.53741824153633</v>
      </c>
      <c r="J81" s="28">
        <f t="shared" si="9"/>
        <v>-1.4625817584636707</v>
      </c>
      <c r="K81" s="106"/>
    </row>
    <row r="82" spans="1:11" x14ac:dyDescent="0.3">
      <c r="A82" s="13">
        <v>1700</v>
      </c>
      <c r="B82" s="14">
        <v>293</v>
      </c>
      <c r="C82" s="14">
        <f t="shared" si="10"/>
        <v>6</v>
      </c>
      <c r="D82" s="14">
        <f t="shared" si="6"/>
        <v>291.34702396901332</v>
      </c>
      <c r="E82" s="26">
        <f t="shared" si="8"/>
        <v>-1.6529760309866788</v>
      </c>
      <c r="F82" s="18">
        <v>1700</v>
      </c>
      <c r="G82" s="14">
        <v>293</v>
      </c>
      <c r="H82" s="14">
        <f t="shared" si="11"/>
        <v>6</v>
      </c>
      <c r="I82" s="14">
        <f t="shared" si="7"/>
        <v>291.34702396901332</v>
      </c>
      <c r="J82" s="28">
        <f t="shared" si="9"/>
        <v>-1.6529760309866788</v>
      </c>
      <c r="K82" s="106"/>
    </row>
    <row r="83" spans="1:11" x14ac:dyDescent="0.3">
      <c r="A83" s="13">
        <v>1750</v>
      </c>
      <c r="B83" s="14">
        <v>298</v>
      </c>
      <c r="C83" s="14">
        <f t="shared" si="10"/>
        <v>5</v>
      </c>
      <c r="D83" s="14">
        <f t="shared" si="6"/>
        <v>297.11485228552414</v>
      </c>
      <c r="E83" s="26">
        <f t="shared" si="8"/>
        <v>-0.88514771447586327</v>
      </c>
      <c r="F83" s="18">
        <v>1750</v>
      </c>
      <c r="G83" s="14">
        <v>298</v>
      </c>
      <c r="H83" s="14">
        <f t="shared" si="11"/>
        <v>5</v>
      </c>
      <c r="I83" s="14">
        <f t="shared" si="7"/>
        <v>297.11485228552414</v>
      </c>
      <c r="J83" s="28">
        <f t="shared" si="9"/>
        <v>-0.88514771447586327</v>
      </c>
      <c r="K83" s="106"/>
    </row>
    <row r="84" spans="1:11" x14ac:dyDescent="0.3">
      <c r="A84" s="13">
        <v>1800</v>
      </c>
      <c r="B84" s="14">
        <v>302</v>
      </c>
      <c r="C84" s="14">
        <f t="shared" si="10"/>
        <v>4</v>
      </c>
      <c r="D84" s="14">
        <f t="shared" si="6"/>
        <v>302.84090319106883</v>
      </c>
      <c r="E84" s="26">
        <f t="shared" si="8"/>
        <v>0.84090319106883271</v>
      </c>
      <c r="F84" s="18">
        <v>1800</v>
      </c>
      <c r="G84" s="14">
        <v>302</v>
      </c>
      <c r="H84" s="14">
        <f t="shared" si="11"/>
        <v>4</v>
      </c>
      <c r="I84" s="14">
        <f t="shared" si="7"/>
        <v>302.84090319106883</v>
      </c>
      <c r="J84" s="28">
        <f t="shared" si="9"/>
        <v>0.84090319106883271</v>
      </c>
      <c r="K84" s="106"/>
    </row>
    <row r="85" spans="1:11" x14ac:dyDescent="0.3">
      <c r="A85" s="13">
        <v>1850</v>
      </c>
      <c r="B85" s="14">
        <v>308</v>
      </c>
      <c r="C85" s="14">
        <f t="shared" si="10"/>
        <v>6</v>
      </c>
      <c r="D85" s="14">
        <f t="shared" si="6"/>
        <v>308.52517668564741</v>
      </c>
      <c r="E85" s="26">
        <f t="shared" si="8"/>
        <v>0.52517668564740916</v>
      </c>
      <c r="F85" s="18">
        <v>1850</v>
      </c>
      <c r="G85" s="14">
        <v>308</v>
      </c>
      <c r="H85" s="14">
        <f t="shared" si="11"/>
        <v>6</v>
      </c>
      <c r="I85" s="14">
        <f t="shared" si="7"/>
        <v>308.52517668564741</v>
      </c>
      <c r="J85" s="28">
        <f t="shared" si="9"/>
        <v>0.52517668564740916</v>
      </c>
      <c r="K85" s="106"/>
    </row>
    <row r="86" spans="1:11" x14ac:dyDescent="0.3">
      <c r="A86" s="13">
        <v>1900</v>
      </c>
      <c r="B86" s="14">
        <v>313</v>
      </c>
      <c r="C86" s="14">
        <f t="shared" si="10"/>
        <v>5</v>
      </c>
      <c r="D86" s="14">
        <f t="shared" si="6"/>
        <v>314.16767276925975</v>
      </c>
      <c r="E86" s="26">
        <f t="shared" si="8"/>
        <v>1.1676727692597524</v>
      </c>
      <c r="F86" s="18">
        <v>1900</v>
      </c>
      <c r="G86" s="14">
        <v>313</v>
      </c>
      <c r="H86" s="14">
        <f t="shared" si="11"/>
        <v>5</v>
      </c>
      <c r="I86" s="14">
        <f t="shared" si="7"/>
        <v>314.16767276925975</v>
      </c>
      <c r="J86" s="28">
        <f t="shared" si="9"/>
        <v>1.1676727692597524</v>
      </c>
      <c r="K86" s="106"/>
    </row>
    <row r="87" spans="1:11" x14ac:dyDescent="0.3">
      <c r="A87" s="13">
        <v>1950</v>
      </c>
      <c r="B87" s="14">
        <v>319</v>
      </c>
      <c r="C87" s="14">
        <f t="shared" si="10"/>
        <v>6</v>
      </c>
      <c r="D87" s="14">
        <f t="shared" si="6"/>
        <v>319.76839144190603</v>
      </c>
      <c r="E87" s="26">
        <f t="shared" si="8"/>
        <v>0.76839144190603292</v>
      </c>
      <c r="F87" s="18">
        <v>1950</v>
      </c>
      <c r="G87" s="14">
        <v>319</v>
      </c>
      <c r="H87" s="14">
        <f t="shared" si="11"/>
        <v>6</v>
      </c>
      <c r="I87" s="14">
        <f t="shared" si="7"/>
        <v>319.76839144190603</v>
      </c>
      <c r="J87" s="28">
        <f t="shared" si="9"/>
        <v>0.76839144190603292</v>
      </c>
      <c r="K87" s="106"/>
    </row>
    <row r="88" spans="1:11" x14ac:dyDescent="0.3">
      <c r="A88" s="13">
        <v>2000</v>
      </c>
      <c r="B88" s="14">
        <v>324</v>
      </c>
      <c r="C88" s="14">
        <f t="shared" si="10"/>
        <v>5</v>
      </c>
      <c r="D88" s="14">
        <f t="shared" si="6"/>
        <v>325.32733270358614</v>
      </c>
      <c r="E88" s="26">
        <f t="shared" si="8"/>
        <v>1.3273327035861371</v>
      </c>
      <c r="F88" s="18">
        <v>2000</v>
      </c>
      <c r="G88" s="14">
        <v>324</v>
      </c>
      <c r="H88" s="14">
        <f t="shared" si="11"/>
        <v>5</v>
      </c>
      <c r="I88" s="14">
        <f t="shared" si="7"/>
        <v>325.32733270358614</v>
      </c>
      <c r="J88" s="28">
        <f t="shared" si="9"/>
        <v>1.3273327035861371</v>
      </c>
      <c r="K88" s="106"/>
    </row>
    <row r="89" spans="1:11" x14ac:dyDescent="0.3">
      <c r="A89" s="13">
        <v>2050</v>
      </c>
      <c r="B89" s="14">
        <v>330</v>
      </c>
      <c r="C89" s="14">
        <f t="shared" si="10"/>
        <v>6</v>
      </c>
      <c r="D89" s="14">
        <f t="shared" si="6"/>
        <v>330.84449655430012</v>
      </c>
      <c r="E89" s="26">
        <f t="shared" si="8"/>
        <v>0.84449655430012172</v>
      </c>
      <c r="F89" s="18">
        <v>2050</v>
      </c>
      <c r="G89" s="14">
        <v>330</v>
      </c>
      <c r="H89" s="14">
        <f t="shared" si="11"/>
        <v>6</v>
      </c>
      <c r="I89" s="14">
        <f t="shared" si="7"/>
        <v>330.84449655430012</v>
      </c>
      <c r="J89" s="28">
        <f t="shared" si="9"/>
        <v>0.84449655430012172</v>
      </c>
      <c r="K89" s="106"/>
    </row>
    <row r="90" spans="1:11" x14ac:dyDescent="0.3">
      <c r="A90" s="13">
        <v>2100</v>
      </c>
      <c r="B90" s="14">
        <v>336</v>
      </c>
      <c r="C90" s="14">
        <f t="shared" si="10"/>
        <v>6</v>
      </c>
      <c r="D90" s="14">
        <f t="shared" si="6"/>
        <v>336.31988299404793</v>
      </c>
      <c r="E90" s="26">
        <f t="shared" si="8"/>
        <v>0.31988299404792997</v>
      </c>
      <c r="F90" s="18">
        <v>2100</v>
      </c>
      <c r="G90" s="14">
        <v>336</v>
      </c>
      <c r="H90" s="14">
        <f t="shared" si="11"/>
        <v>6</v>
      </c>
      <c r="I90" s="14">
        <f t="shared" si="7"/>
        <v>336.31988299404793</v>
      </c>
      <c r="J90" s="28">
        <f t="shared" si="9"/>
        <v>0.31988299404792997</v>
      </c>
      <c r="K90" s="106"/>
    </row>
    <row r="91" spans="1:11" x14ac:dyDescent="0.3">
      <c r="A91" s="13">
        <v>2150</v>
      </c>
      <c r="B91" s="14">
        <v>341</v>
      </c>
      <c r="C91" s="14">
        <f t="shared" si="10"/>
        <v>5</v>
      </c>
      <c r="D91" s="14">
        <f t="shared" si="6"/>
        <v>341.75349202282951</v>
      </c>
      <c r="E91" s="26">
        <f t="shared" si="8"/>
        <v>0.753492022829505</v>
      </c>
      <c r="F91" s="18">
        <v>2150</v>
      </c>
      <c r="G91" s="14">
        <v>341</v>
      </c>
      <c r="H91" s="14">
        <f t="shared" si="11"/>
        <v>5</v>
      </c>
      <c r="I91" s="14">
        <f t="shared" si="7"/>
        <v>341.75349202282951</v>
      </c>
      <c r="J91" s="28">
        <f t="shared" si="9"/>
        <v>0.753492022829505</v>
      </c>
      <c r="K91" s="106"/>
    </row>
    <row r="92" spans="1:11" x14ac:dyDescent="0.3">
      <c r="A92" s="13">
        <v>2200</v>
      </c>
      <c r="B92" s="14">
        <v>347</v>
      </c>
      <c r="C92" s="14">
        <f t="shared" si="10"/>
        <v>6</v>
      </c>
      <c r="D92" s="14">
        <f t="shared" si="6"/>
        <v>347.14532364064507</v>
      </c>
      <c r="E92" s="26">
        <f t="shared" si="8"/>
        <v>0.14532364064507419</v>
      </c>
      <c r="F92" s="18">
        <v>2200</v>
      </c>
      <c r="G92" s="14">
        <v>347</v>
      </c>
      <c r="H92" s="14">
        <f t="shared" si="11"/>
        <v>6</v>
      </c>
      <c r="I92" s="14">
        <f t="shared" si="7"/>
        <v>347.14532364064507</v>
      </c>
      <c r="J92" s="28">
        <f t="shared" si="9"/>
        <v>0.14532364064507419</v>
      </c>
      <c r="K92" s="106"/>
    </row>
    <row r="93" spans="1:11" x14ac:dyDescent="0.3">
      <c r="A93" s="13">
        <v>2250</v>
      </c>
      <c r="B93" s="14">
        <v>352</v>
      </c>
      <c r="C93" s="14">
        <f t="shared" si="10"/>
        <v>5</v>
      </c>
      <c r="D93" s="14">
        <f t="shared" si="6"/>
        <v>352.49537784749441</v>
      </c>
      <c r="E93" s="26">
        <f t="shared" si="8"/>
        <v>0.49537784749441016</v>
      </c>
      <c r="F93" s="18">
        <v>2250</v>
      </c>
      <c r="G93" s="14">
        <v>352</v>
      </c>
      <c r="H93" s="14">
        <f t="shared" si="11"/>
        <v>5</v>
      </c>
      <c r="I93" s="14">
        <f t="shared" si="7"/>
        <v>352.49537784749441</v>
      </c>
      <c r="J93" s="28">
        <f t="shared" si="9"/>
        <v>0.49537784749441016</v>
      </c>
      <c r="K93" s="106"/>
    </row>
    <row r="94" spans="1:11" x14ac:dyDescent="0.3">
      <c r="A94" s="13">
        <v>2300</v>
      </c>
      <c r="B94" s="14">
        <v>358</v>
      </c>
      <c r="C94" s="14">
        <f t="shared" si="10"/>
        <v>6</v>
      </c>
      <c r="D94" s="14">
        <f t="shared" si="6"/>
        <v>357.80365464337763</v>
      </c>
      <c r="E94" s="26">
        <f t="shared" si="8"/>
        <v>-0.1963453566223734</v>
      </c>
      <c r="F94" s="18">
        <v>2300</v>
      </c>
      <c r="G94" s="14">
        <v>358</v>
      </c>
      <c r="H94" s="14">
        <f t="shared" si="11"/>
        <v>6</v>
      </c>
      <c r="I94" s="14">
        <f t="shared" si="7"/>
        <v>357.80365464337763</v>
      </c>
      <c r="J94" s="28">
        <f t="shared" si="9"/>
        <v>-0.1963453566223734</v>
      </c>
      <c r="K94" s="106"/>
    </row>
    <row r="95" spans="1:11" x14ac:dyDescent="0.3">
      <c r="A95" s="13">
        <v>2350</v>
      </c>
      <c r="B95" s="14">
        <v>363</v>
      </c>
      <c r="C95" s="14">
        <f t="shared" si="10"/>
        <v>5</v>
      </c>
      <c r="D95" s="14">
        <f t="shared" si="6"/>
        <v>363.07015402829472</v>
      </c>
      <c r="E95" s="26">
        <f t="shared" si="8"/>
        <v>7.0154028294723503E-2</v>
      </c>
      <c r="F95" s="18">
        <v>2350</v>
      </c>
      <c r="G95" s="14">
        <v>363</v>
      </c>
      <c r="H95" s="14">
        <f t="shared" si="11"/>
        <v>5</v>
      </c>
      <c r="I95" s="14">
        <f t="shared" si="7"/>
        <v>363.07015402829472</v>
      </c>
      <c r="J95" s="28">
        <f t="shared" si="9"/>
        <v>7.0154028294723503E-2</v>
      </c>
      <c r="K95" s="106"/>
    </row>
    <row r="96" spans="1:11" x14ac:dyDescent="0.3">
      <c r="A96" s="13">
        <v>2400</v>
      </c>
      <c r="B96" s="14">
        <v>369</v>
      </c>
      <c r="C96" s="14">
        <f t="shared" si="10"/>
        <v>6</v>
      </c>
      <c r="D96" s="14">
        <f t="shared" si="6"/>
        <v>368.29487600224559</v>
      </c>
      <c r="E96" s="26">
        <f t="shared" si="8"/>
        <v>-0.70512399775441281</v>
      </c>
      <c r="F96" s="18">
        <v>2400</v>
      </c>
      <c r="G96" s="14">
        <v>369</v>
      </c>
      <c r="H96" s="14">
        <f t="shared" si="11"/>
        <v>6</v>
      </c>
      <c r="I96" s="14">
        <f t="shared" si="7"/>
        <v>368.29487600224559</v>
      </c>
      <c r="J96" s="28">
        <f t="shared" si="9"/>
        <v>-0.70512399775441281</v>
      </c>
      <c r="K96" s="106"/>
    </row>
    <row r="97" spans="1:11" x14ac:dyDescent="0.3">
      <c r="A97" s="13">
        <v>2450</v>
      </c>
      <c r="B97" s="14">
        <v>373</v>
      </c>
      <c r="C97" s="14">
        <f t="shared" si="10"/>
        <v>4</v>
      </c>
      <c r="D97" s="14">
        <f t="shared" si="6"/>
        <v>373.47782056523045</v>
      </c>
      <c r="E97" s="26">
        <f t="shared" si="8"/>
        <v>0.47782056523044503</v>
      </c>
      <c r="F97" s="18">
        <v>2450</v>
      </c>
      <c r="G97" s="14">
        <v>373</v>
      </c>
      <c r="H97" s="14">
        <f t="shared" si="11"/>
        <v>4</v>
      </c>
      <c r="I97" s="14">
        <f t="shared" si="7"/>
        <v>373.47782056523045</v>
      </c>
      <c r="J97" s="28">
        <f t="shared" si="9"/>
        <v>0.47782056523044503</v>
      </c>
      <c r="K97" s="106"/>
    </row>
    <row r="98" spans="1:11" x14ac:dyDescent="0.3">
      <c r="A98" s="13">
        <v>2500</v>
      </c>
      <c r="B98" s="14">
        <v>378</v>
      </c>
      <c r="C98" s="14">
        <f t="shared" si="10"/>
        <v>5</v>
      </c>
      <c r="D98" s="14">
        <f t="shared" si="6"/>
        <v>378.61898771724907</v>
      </c>
      <c r="E98" s="26">
        <f t="shared" si="8"/>
        <v>0.61898771724906965</v>
      </c>
      <c r="F98" s="18">
        <v>2500</v>
      </c>
      <c r="G98" s="14">
        <v>378</v>
      </c>
      <c r="H98" s="14">
        <f t="shared" si="11"/>
        <v>5</v>
      </c>
      <c r="I98" s="14">
        <f t="shared" si="7"/>
        <v>378.61898771724907</v>
      </c>
      <c r="J98" s="28">
        <f t="shared" si="9"/>
        <v>0.61898771724906965</v>
      </c>
      <c r="K98" s="106"/>
    </row>
    <row r="99" spans="1:11" x14ac:dyDescent="0.3">
      <c r="A99" s="13">
        <v>2550</v>
      </c>
      <c r="B99" s="14">
        <v>383</v>
      </c>
      <c r="C99" s="14">
        <f t="shared" si="10"/>
        <v>5</v>
      </c>
      <c r="D99" s="14">
        <f t="shared" si="6"/>
        <v>383.71837745830146</v>
      </c>
      <c r="E99" s="26">
        <f t="shared" si="8"/>
        <v>0.71837745830146105</v>
      </c>
      <c r="F99" s="18">
        <v>2550</v>
      </c>
      <c r="G99" s="14">
        <v>383</v>
      </c>
      <c r="H99" s="14">
        <f t="shared" si="11"/>
        <v>5</v>
      </c>
      <c r="I99" s="14">
        <f t="shared" si="7"/>
        <v>383.71837745830146</v>
      </c>
      <c r="J99" s="28">
        <f t="shared" si="9"/>
        <v>0.71837745830146105</v>
      </c>
      <c r="K99" s="106"/>
    </row>
    <row r="100" spans="1:11" x14ac:dyDescent="0.3">
      <c r="A100" s="13">
        <v>2600</v>
      </c>
      <c r="B100" s="14">
        <v>388</v>
      </c>
      <c r="C100" s="14">
        <f t="shared" si="10"/>
        <v>5</v>
      </c>
      <c r="D100" s="14">
        <f t="shared" si="6"/>
        <v>388.77598978838785</v>
      </c>
      <c r="E100" s="26">
        <f t="shared" si="8"/>
        <v>0.7759897883878466</v>
      </c>
      <c r="F100" s="18">
        <v>2600</v>
      </c>
      <c r="G100" s="14">
        <v>388</v>
      </c>
      <c r="H100" s="14">
        <f t="shared" si="11"/>
        <v>5</v>
      </c>
      <c r="I100" s="14">
        <f t="shared" si="7"/>
        <v>388.77598978838785</v>
      </c>
      <c r="J100" s="28">
        <f t="shared" si="9"/>
        <v>0.7759897883878466</v>
      </c>
      <c r="K100" s="106"/>
    </row>
    <row r="101" spans="1:11" x14ac:dyDescent="0.3">
      <c r="A101" s="13">
        <v>2650</v>
      </c>
      <c r="B101" s="14">
        <v>393</v>
      </c>
      <c r="C101" s="14">
        <f t="shared" si="10"/>
        <v>5</v>
      </c>
      <c r="D101" s="14">
        <f t="shared" si="6"/>
        <v>393.791824707508</v>
      </c>
      <c r="E101" s="26">
        <f t="shared" si="8"/>
        <v>0.79182470750799894</v>
      </c>
      <c r="F101" s="18">
        <v>2650</v>
      </c>
      <c r="G101" s="14">
        <v>393</v>
      </c>
      <c r="H101" s="14">
        <f t="shared" si="11"/>
        <v>5</v>
      </c>
      <c r="I101" s="14">
        <f t="shared" si="7"/>
        <v>393.791824707508</v>
      </c>
      <c r="J101" s="28">
        <f t="shared" si="9"/>
        <v>0.79182470750799894</v>
      </c>
      <c r="K101" s="106"/>
    </row>
    <row r="102" spans="1:11" x14ac:dyDescent="0.3">
      <c r="A102" s="13">
        <v>2700</v>
      </c>
      <c r="B102" s="14">
        <v>398</v>
      </c>
      <c r="C102" s="14">
        <f t="shared" si="10"/>
        <v>5</v>
      </c>
      <c r="D102" s="14">
        <f t="shared" si="6"/>
        <v>398.76588221566203</v>
      </c>
      <c r="E102" s="26">
        <f t="shared" si="8"/>
        <v>0.76588221566203174</v>
      </c>
      <c r="F102" s="18">
        <v>2700</v>
      </c>
      <c r="G102" s="14">
        <v>398</v>
      </c>
      <c r="H102" s="14">
        <f t="shared" si="11"/>
        <v>5</v>
      </c>
      <c r="I102" s="14">
        <f t="shared" si="7"/>
        <v>398.76588221566203</v>
      </c>
      <c r="J102" s="28">
        <f t="shared" si="9"/>
        <v>0.76588221566203174</v>
      </c>
      <c r="K102" s="106"/>
    </row>
    <row r="103" spans="1:11" x14ac:dyDescent="0.3">
      <c r="A103" s="13">
        <v>2750</v>
      </c>
      <c r="B103" s="14">
        <v>403</v>
      </c>
      <c r="C103" s="14">
        <f t="shared" si="10"/>
        <v>5</v>
      </c>
      <c r="D103" s="14">
        <f t="shared" si="6"/>
        <v>403.69816231284983</v>
      </c>
      <c r="E103" s="26">
        <f t="shared" si="8"/>
        <v>0.69816231284983132</v>
      </c>
      <c r="F103" s="18">
        <v>2750</v>
      </c>
      <c r="G103" s="14">
        <v>403</v>
      </c>
      <c r="H103" s="14">
        <f t="shared" si="11"/>
        <v>5</v>
      </c>
      <c r="I103" s="14">
        <f t="shared" si="7"/>
        <v>403.69816231284983</v>
      </c>
      <c r="J103" s="28">
        <f t="shared" si="9"/>
        <v>0.69816231284983132</v>
      </c>
      <c r="K103" s="106"/>
    </row>
    <row r="104" spans="1:11" x14ac:dyDescent="0.3">
      <c r="A104" s="13">
        <v>2800</v>
      </c>
      <c r="B104" s="14">
        <v>409</v>
      </c>
      <c r="C104" s="14">
        <f t="shared" si="10"/>
        <v>6</v>
      </c>
      <c r="D104" s="14">
        <f t="shared" si="6"/>
        <v>408.58866499907163</v>
      </c>
      <c r="E104" s="26">
        <f t="shared" si="8"/>
        <v>-0.41133500092837494</v>
      </c>
      <c r="F104" s="18">
        <v>2800</v>
      </c>
      <c r="G104" s="14">
        <v>409</v>
      </c>
      <c r="H104" s="14">
        <f t="shared" si="11"/>
        <v>6</v>
      </c>
      <c r="I104" s="14">
        <f t="shared" si="7"/>
        <v>408.58866499907163</v>
      </c>
      <c r="J104" s="28">
        <f t="shared" si="9"/>
        <v>-0.41133500092837494</v>
      </c>
      <c r="K104" s="106"/>
    </row>
    <row r="105" spans="1:11" x14ac:dyDescent="0.3">
      <c r="A105" s="13">
        <v>2850</v>
      </c>
      <c r="B105" s="14">
        <v>414</v>
      </c>
      <c r="C105" s="14">
        <f t="shared" si="10"/>
        <v>5</v>
      </c>
      <c r="D105" s="14">
        <f t="shared" si="6"/>
        <v>413.43739027432719</v>
      </c>
      <c r="E105" s="26">
        <f t="shared" si="8"/>
        <v>-0.56260972567281442</v>
      </c>
      <c r="F105" s="18">
        <v>2850</v>
      </c>
      <c r="G105" s="14">
        <v>414</v>
      </c>
      <c r="H105" s="14">
        <f t="shared" si="11"/>
        <v>5</v>
      </c>
      <c r="I105" s="14">
        <f t="shared" si="7"/>
        <v>413.43739027432719</v>
      </c>
      <c r="J105" s="28">
        <f t="shared" si="9"/>
        <v>-0.56260972567281442</v>
      </c>
      <c r="K105" s="106"/>
    </row>
    <row r="106" spans="1:11" x14ac:dyDescent="0.3">
      <c r="A106" s="13">
        <v>2900</v>
      </c>
      <c r="B106" s="14">
        <v>419</v>
      </c>
      <c r="C106" s="14">
        <f t="shared" si="10"/>
        <v>5</v>
      </c>
      <c r="D106" s="14">
        <f t="shared" si="6"/>
        <v>418.24433813861663</v>
      </c>
      <c r="E106" s="26">
        <f t="shared" si="8"/>
        <v>-0.75566186138337343</v>
      </c>
      <c r="F106" s="18">
        <v>2900</v>
      </c>
      <c r="G106" s="14">
        <v>419</v>
      </c>
      <c r="H106" s="14">
        <f t="shared" si="11"/>
        <v>5</v>
      </c>
      <c r="I106" s="14">
        <f t="shared" si="7"/>
        <v>418.24433813861663</v>
      </c>
      <c r="J106" s="28">
        <f t="shared" si="9"/>
        <v>-0.75566186138337343</v>
      </c>
      <c r="K106" s="106"/>
    </row>
    <row r="107" spans="1:11" x14ac:dyDescent="0.3">
      <c r="A107" s="13">
        <v>2950</v>
      </c>
      <c r="B107" s="14">
        <v>424</v>
      </c>
      <c r="C107" s="14">
        <f t="shared" si="10"/>
        <v>5</v>
      </c>
      <c r="D107" s="14">
        <f t="shared" si="6"/>
        <v>423.00950859193995</v>
      </c>
      <c r="E107" s="26">
        <f t="shared" si="8"/>
        <v>-0.99049140806005198</v>
      </c>
      <c r="F107" s="18">
        <v>2950</v>
      </c>
      <c r="G107" s="14">
        <v>424</v>
      </c>
      <c r="H107" s="14">
        <f t="shared" si="11"/>
        <v>5</v>
      </c>
      <c r="I107" s="14">
        <f t="shared" si="7"/>
        <v>423.00950859193995</v>
      </c>
      <c r="J107" s="28">
        <f t="shared" si="9"/>
        <v>-0.99049140806005198</v>
      </c>
      <c r="K107" s="106"/>
    </row>
    <row r="108" spans="1:11" ht="15" thickBot="1" x14ac:dyDescent="0.35">
      <c r="A108" s="16">
        <v>3000</v>
      </c>
      <c r="B108" s="17">
        <v>429</v>
      </c>
      <c r="C108" s="17">
        <f t="shared" si="10"/>
        <v>5</v>
      </c>
      <c r="D108" s="17">
        <f t="shared" si="6"/>
        <v>427.73290163429704</v>
      </c>
      <c r="E108" s="27">
        <f t="shared" si="8"/>
        <v>-1.2670983657029637</v>
      </c>
      <c r="F108" s="19">
        <v>3000</v>
      </c>
      <c r="G108" s="17">
        <v>429</v>
      </c>
      <c r="H108" s="17">
        <f t="shared" si="11"/>
        <v>5</v>
      </c>
      <c r="I108" s="14">
        <f t="shared" si="7"/>
        <v>427.73290163429704</v>
      </c>
      <c r="J108" s="28">
        <f t="shared" si="9"/>
        <v>-1.2670983657029637</v>
      </c>
      <c r="K108" s="106"/>
    </row>
  </sheetData>
  <sheetProtection algorithmName="SHA-512" hashValue="XL5RM0a5a0Bx3taWIPkyYrP3iW+qOcmyO8YMGBdEeCUTpuRZj4U6TDiffEaxfVUgH/2SNUywXdO+j3jkJX6YUw==" saltValue="YJ5MT62jT1w3OpcMoxg7+A==" spinCount="100000" sheet="1" selectLockedCells="1" selectUnlockedCells="1"/>
  <mergeCells count="4">
    <mergeCell ref="K3:K53"/>
    <mergeCell ref="K54:K108"/>
    <mergeCell ref="A1:E1"/>
    <mergeCell ref="F1:J1"/>
  </mergeCells>
  <phoneticPr fontId="4" type="noConversion"/>
  <pageMargins left="0.75" right="0.75" top="1" bottom="1" header="0.5" footer="0.5"/>
  <pageSetup orientation="portrait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WSFU</vt:lpstr>
      <vt:lpstr>Curve Fit Data</vt:lpstr>
      <vt:lpstr>WSFU!Print_Area</vt:lpstr>
    </vt:vector>
  </TitlesOfParts>
  <Manager/>
  <Company>City of Gresham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citystaff</dc:creator>
  <cp:keywords/>
  <dc:description/>
  <cp:lastModifiedBy>Karen MacKnight</cp:lastModifiedBy>
  <cp:revision/>
  <dcterms:created xsi:type="dcterms:W3CDTF">2011-01-07T15:42:36Z</dcterms:created>
  <dcterms:modified xsi:type="dcterms:W3CDTF">2025-08-06T23:22:53Z</dcterms:modified>
  <cp:category/>
  <cp:contentStatus/>
</cp:coreProperties>
</file>